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xr:revisionPtr revIDLastSave="0" documentId="8_{AE8EDFF3-38E2-0149-9713-6F5FDCD7255B}" xr6:coauthVersionLast="47" xr6:coauthVersionMax="47" xr10:uidLastSave="{00000000-0000-0000-0000-000000000000}"/>
  <bookViews>
    <workbookView xWindow="32760" yWindow="32760" windowWidth="28800" windowHeight="11925" tabRatio="858" firstSheet="7" activeTab="8" xr2:uid="{00000000-000D-0000-FFFF-FFFF00000000}"/>
  </bookViews>
  <sheets>
    <sheet name="GROUND FLOOR" sheetId="17" state="hidden" r:id="rId1"/>
    <sheet name="FIRST FLOOR" sheetId="27" state="hidden" r:id="rId2"/>
    <sheet name="TENDER F,F," sheetId="33" state="hidden" r:id="rId3"/>
    <sheet name="TENDER S.F" sheetId="32" state="hidden" r:id="rId4"/>
    <sheet name="BASEMENT FLOOR" sheetId="26" state="hidden" r:id="rId5"/>
    <sheet name="SECOND FLOOR" sheetId="28" state="hidden" r:id="rId6"/>
    <sheet name="TERRACE FLOOR" sheetId="29" state="hidden" r:id="rId7"/>
    <sheet name="ABSTRACT" sheetId="25" r:id="rId8"/>
    <sheet name="TENDER BASEMENT" sheetId="30" r:id="rId9"/>
    <sheet name="TENDER G.F" sheetId="31" state="hidden" r:id="rId10"/>
    <sheet name="TENDER TERRECE " sheetId="35" state="hidden" r:id="rId11"/>
    <sheet name="Estimation - Elec-Final" sheetId="36" state="hidden" r:id="rId12"/>
    <sheet name="MAKE" sheetId="38" r:id="rId13"/>
    <sheet name="boq- fina" sheetId="37" state="hidden" r:id="rId14"/>
  </sheets>
  <definedNames>
    <definedName name="d">#REF!</definedName>
    <definedName name="_xlnm.Print_Area" localSheetId="7">ABSTRACT!$A$1:$C$46</definedName>
    <definedName name="_xlnm.Print_Area" localSheetId="4">'BASEMENT FLOOR'!$A$1:$K$560</definedName>
    <definedName name="_xlnm.Print_Area" localSheetId="1">'FIRST FLOOR'!$A$1:$L$832</definedName>
    <definedName name="_xlnm.Print_Area" localSheetId="0">'GROUND FLOOR'!$A$1:$L$746</definedName>
    <definedName name="_xlnm.Print_Area" localSheetId="5">'SECOND FLOOR'!$A$1:$L$714</definedName>
    <definedName name="_xlnm.Print_Area" localSheetId="8">'TENDER BASEMENT'!$A$1:$G$1010</definedName>
    <definedName name="_xlnm.Print_Area" localSheetId="6">'TERRACE FLOOR'!$A$1:$L$337</definedName>
    <definedName name="_xlnm.Print_Titles" localSheetId="4">'BASEMENT FLOOR'!$3:$4</definedName>
    <definedName name="_xlnm.Print_Titles" localSheetId="1">'FIRST FLOOR'!$4:$5</definedName>
    <definedName name="_xlnm.Print_Titles" localSheetId="0">'GROUND FLOOR'!$4:$5</definedName>
    <definedName name="_xlnm.Print_Titles" localSheetId="5">'SECOND FLOOR'!$4:$5</definedName>
    <definedName name="_xlnm.Print_Titles" localSheetId="6">'TERRACE FLOOR'!$4:$5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25" l="1"/>
  <c r="D958" i="30"/>
  <c r="D953" i="30"/>
  <c r="D948" i="30"/>
  <c r="D943" i="30"/>
  <c r="D940" i="30"/>
  <c r="D937" i="30"/>
  <c r="D897" i="30"/>
  <c r="D892" i="30"/>
  <c r="D884" i="30"/>
  <c r="D879" i="30"/>
  <c r="D874" i="30"/>
  <c r="D869" i="30"/>
  <c r="D864" i="30"/>
  <c r="D834" i="30"/>
  <c r="D829" i="30"/>
  <c r="D824" i="30"/>
  <c r="D819" i="30"/>
  <c r="A723" i="30"/>
  <c r="A724" i="30"/>
  <c r="A725" i="30"/>
  <c r="A726" i="30"/>
  <c r="A727" i="30"/>
  <c r="A728" i="30"/>
  <c r="A729" i="30"/>
  <c r="A730" i="30"/>
  <c r="A731" i="30"/>
  <c r="A732" i="30"/>
  <c r="A733" i="30"/>
  <c r="A734" i="30"/>
  <c r="A735" i="30"/>
  <c r="A736" i="30"/>
  <c r="A737" i="30"/>
  <c r="A738" i="30"/>
  <c r="A739" i="30"/>
  <c r="A740" i="30"/>
  <c r="A741" i="30"/>
  <c r="A742" i="30"/>
  <c r="A743" i="30"/>
  <c r="A744" i="30"/>
  <c r="A745" i="30"/>
  <c r="A746" i="30"/>
  <c r="A747" i="30"/>
  <c r="A748" i="30"/>
  <c r="A749" i="30"/>
  <c r="A750" i="30"/>
  <c r="A751" i="30"/>
  <c r="A752" i="30"/>
  <c r="A753" i="30"/>
  <c r="A754" i="30"/>
  <c r="A755" i="30"/>
  <c r="A756" i="30"/>
  <c r="A757" i="30"/>
  <c r="A758" i="30"/>
  <c r="A759" i="30"/>
  <c r="A760" i="30"/>
  <c r="A761" i="30"/>
  <c r="A762" i="30"/>
  <c r="A763" i="30"/>
  <c r="A764" i="30"/>
  <c r="A765" i="30"/>
  <c r="A766" i="30"/>
  <c r="A767" i="30"/>
  <c r="A768" i="30"/>
  <c r="A769" i="30"/>
  <c r="A770" i="30"/>
  <c r="A771" i="30"/>
  <c r="A772" i="30"/>
  <c r="A773" i="30"/>
  <c r="A774" i="30"/>
  <c r="A775" i="30"/>
  <c r="A776" i="30"/>
  <c r="A777" i="30"/>
  <c r="A778" i="30"/>
  <c r="A779" i="30"/>
  <c r="A780" i="30"/>
  <c r="A781" i="30"/>
  <c r="A782" i="30"/>
  <c r="A783" i="30"/>
  <c r="A784" i="30"/>
  <c r="A785" i="30"/>
  <c r="A786" i="30"/>
  <c r="A787" i="30"/>
  <c r="A788" i="30"/>
  <c r="A789" i="30"/>
  <c r="A790" i="30"/>
  <c r="A791" i="30"/>
  <c r="A792" i="30"/>
  <c r="A793" i="30"/>
  <c r="A794" i="30"/>
  <c r="A795" i="30"/>
  <c r="A796" i="30"/>
  <c r="A797" i="30"/>
  <c r="A798" i="30"/>
  <c r="A799" i="30"/>
  <c r="A800" i="30"/>
  <c r="A801" i="30"/>
  <c r="A802" i="30"/>
  <c r="A803" i="30"/>
  <c r="A804" i="30"/>
  <c r="A805" i="30"/>
  <c r="D150" i="37"/>
  <c r="D145" i="37"/>
  <c r="D140" i="37"/>
  <c r="D135" i="37"/>
  <c r="D132" i="37"/>
  <c r="D129" i="37"/>
  <c r="D88" i="37"/>
  <c r="D89" i="37"/>
  <c r="D83" i="37"/>
  <c r="D84" i="37"/>
  <c r="D75" i="37"/>
  <c r="D76" i="37"/>
  <c r="D71" i="37"/>
  <c r="D65" i="37"/>
  <c r="D66" i="37"/>
  <c r="D61" i="37"/>
  <c r="D55" i="37"/>
  <c r="D56" i="37"/>
  <c r="D26" i="37"/>
  <c r="D21" i="37"/>
  <c r="D16" i="37"/>
  <c r="D11" i="37"/>
  <c r="A5" i="36"/>
  <c r="A6" i="36"/>
  <c r="A7" i="36"/>
  <c r="A8" i="36"/>
  <c r="A9"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A48" i="36"/>
  <c r="A49" i="36"/>
  <c r="A50" i="36"/>
  <c r="A51" i="36"/>
  <c r="A52" i="36"/>
  <c r="A53" i="36"/>
  <c r="A54" i="36"/>
  <c r="A55" i="36"/>
  <c r="A56" i="36"/>
  <c r="A57" i="36"/>
  <c r="A58" i="36"/>
  <c r="A59" i="36"/>
  <c r="A60" i="36"/>
  <c r="A61" i="36"/>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D76" i="35"/>
  <c r="A1" i="35"/>
  <c r="A1" i="30"/>
  <c r="D133" i="32"/>
  <c r="A1" i="32"/>
  <c r="D164" i="31"/>
  <c r="E430" i="26"/>
  <c r="E431" i="26"/>
  <c r="J427" i="26"/>
  <c r="F373" i="26"/>
  <c r="F374" i="26"/>
  <c r="H425" i="26"/>
  <c r="F426" i="26"/>
  <c r="H426" i="26"/>
  <c r="H427" i="26"/>
  <c r="K427" i="26"/>
  <c r="F158" i="29"/>
  <c r="F159" i="29"/>
  <c r="K156" i="29"/>
  <c r="F297" i="28"/>
  <c r="F298" i="28"/>
  <c r="K295" i="28"/>
  <c r="I294" i="28"/>
  <c r="I293" i="28"/>
  <c r="I292" i="28"/>
  <c r="I291" i="28"/>
  <c r="I290" i="28"/>
  <c r="F342" i="27"/>
  <c r="F343" i="27"/>
  <c r="K340" i="27"/>
  <c r="I339" i="27"/>
  <c r="I338" i="27"/>
  <c r="I337" i="27"/>
  <c r="I336" i="27"/>
  <c r="F310" i="17"/>
  <c r="F311" i="17"/>
  <c r="K308" i="17"/>
  <c r="I307" i="17"/>
  <c r="I306" i="17"/>
  <c r="I305" i="17"/>
  <c r="I304" i="17"/>
  <c r="I743" i="17"/>
  <c r="I742" i="17"/>
  <c r="I734" i="17"/>
  <c r="I733" i="17"/>
  <c r="F738" i="17"/>
  <c r="F739" i="17"/>
  <c r="K736" i="17"/>
  <c r="L566" i="28"/>
  <c r="L670" i="27"/>
  <c r="K511" i="26"/>
  <c r="L550" i="17"/>
  <c r="H406" i="17"/>
  <c r="I406" i="17"/>
  <c r="H362" i="17"/>
  <c r="I362" i="17"/>
  <c r="I278" i="17"/>
  <c r="E91" i="26"/>
  <c r="E92" i="26"/>
  <c r="J89" i="26"/>
  <c r="K89" i="26"/>
  <c r="F728" i="17"/>
  <c r="F729" i="17"/>
  <c r="K726" i="17"/>
  <c r="I725" i="17"/>
  <c r="I726" i="17"/>
  <c r="I334" i="29"/>
  <c r="I335" i="29"/>
  <c r="L335" i="29"/>
  <c r="E102" i="29"/>
  <c r="F102" i="29"/>
  <c r="G102" i="29"/>
  <c r="I102" i="29"/>
  <c r="E103" i="29"/>
  <c r="F103" i="29"/>
  <c r="G103" i="29"/>
  <c r="I103" i="29"/>
  <c r="E104" i="29"/>
  <c r="F104" i="29"/>
  <c r="G104" i="29"/>
  <c r="E105" i="29"/>
  <c r="F105" i="29"/>
  <c r="G105" i="29"/>
  <c r="E106" i="29"/>
  <c r="F106" i="29"/>
  <c r="G106" i="29"/>
  <c r="I106" i="29"/>
  <c r="G101" i="29"/>
  <c r="F101" i="29"/>
  <c r="E101" i="29"/>
  <c r="I101" i="29"/>
  <c r="E84" i="29"/>
  <c r="F84" i="29"/>
  <c r="H84" i="29"/>
  <c r="I84" i="29"/>
  <c r="E79" i="29"/>
  <c r="F79" i="29"/>
  <c r="H79" i="29"/>
  <c r="I79" i="29"/>
  <c r="E80" i="29"/>
  <c r="F80" i="29"/>
  <c r="H80" i="29"/>
  <c r="I80" i="29"/>
  <c r="E81" i="29"/>
  <c r="F81" i="29"/>
  <c r="H81" i="29"/>
  <c r="E82" i="29"/>
  <c r="F82" i="29"/>
  <c r="H82" i="29"/>
  <c r="I82" i="29"/>
  <c r="E83" i="29"/>
  <c r="F83" i="29"/>
  <c r="H83" i="29"/>
  <c r="E74" i="29"/>
  <c r="F74" i="29"/>
  <c r="H74" i="29"/>
  <c r="I74" i="29"/>
  <c r="E75" i="29"/>
  <c r="F75" i="29"/>
  <c r="H75" i="29"/>
  <c r="E76" i="29"/>
  <c r="F76" i="29"/>
  <c r="H76" i="29"/>
  <c r="I76" i="29"/>
  <c r="E77" i="29"/>
  <c r="F77" i="29"/>
  <c r="H77" i="29"/>
  <c r="H73" i="29"/>
  <c r="F73" i="29"/>
  <c r="E73" i="29"/>
  <c r="E51" i="29"/>
  <c r="E47" i="29"/>
  <c r="F47" i="29"/>
  <c r="H47" i="29"/>
  <c r="I47" i="29"/>
  <c r="E49" i="29"/>
  <c r="F49" i="29"/>
  <c r="H49" i="29"/>
  <c r="H46" i="29"/>
  <c r="F46" i="29"/>
  <c r="E46" i="29"/>
  <c r="F30" i="29"/>
  <c r="E30" i="29"/>
  <c r="F29" i="29"/>
  <c r="E29" i="29"/>
  <c r="F28" i="29"/>
  <c r="E28" i="29"/>
  <c r="H19" i="29"/>
  <c r="H28" i="29"/>
  <c r="I28" i="29"/>
  <c r="F27" i="29"/>
  <c r="G184" i="28"/>
  <c r="F184" i="28"/>
  <c r="E184" i="28"/>
  <c r="G183" i="28"/>
  <c r="F183" i="28"/>
  <c r="G182" i="28"/>
  <c r="F182" i="28"/>
  <c r="E182" i="28"/>
  <c r="I182" i="28"/>
  <c r="G181" i="28"/>
  <c r="E181" i="28"/>
  <c r="G180" i="28"/>
  <c r="E180" i="28"/>
  <c r="E160" i="28"/>
  <c r="F160" i="28"/>
  <c r="G160" i="28"/>
  <c r="I160" i="28"/>
  <c r="E159" i="28"/>
  <c r="F159" i="28"/>
  <c r="G159" i="28"/>
  <c r="I159" i="28"/>
  <c r="E161" i="28"/>
  <c r="F161" i="28"/>
  <c r="G161" i="28"/>
  <c r="I161" i="28"/>
  <c r="E162" i="28"/>
  <c r="F162" i="28"/>
  <c r="G162" i="28"/>
  <c r="I162" i="28"/>
  <c r="E163" i="28"/>
  <c r="F163" i="28"/>
  <c r="G163" i="28"/>
  <c r="I163" i="28"/>
  <c r="E164" i="28"/>
  <c r="F164" i="28"/>
  <c r="G164" i="28"/>
  <c r="I164" i="28"/>
  <c r="E165" i="28"/>
  <c r="F165" i="28"/>
  <c r="G165" i="28"/>
  <c r="I165" i="28"/>
  <c r="I166" i="28"/>
  <c r="L166" i="28"/>
  <c r="F169" i="28"/>
  <c r="E138" i="28"/>
  <c r="F138" i="28"/>
  <c r="H138" i="28"/>
  <c r="I138" i="28"/>
  <c r="E139" i="28"/>
  <c r="F139" i="28"/>
  <c r="H139" i="28"/>
  <c r="I139" i="28"/>
  <c r="E140" i="28"/>
  <c r="F140" i="28"/>
  <c r="H140" i="28"/>
  <c r="I140" i="28"/>
  <c r="E141" i="28"/>
  <c r="F141" i="28"/>
  <c r="H141" i="28"/>
  <c r="E142" i="28"/>
  <c r="F142" i="28"/>
  <c r="H142" i="28"/>
  <c r="H137" i="28"/>
  <c r="F137" i="28"/>
  <c r="E137" i="28"/>
  <c r="E129" i="28"/>
  <c r="F129" i="28"/>
  <c r="H129" i="28"/>
  <c r="I129" i="28"/>
  <c r="E130" i="28"/>
  <c r="F130" i="28"/>
  <c r="H130" i="28"/>
  <c r="E131" i="28"/>
  <c r="F131" i="28"/>
  <c r="H131" i="28"/>
  <c r="E132" i="28"/>
  <c r="F132" i="28"/>
  <c r="H132" i="28"/>
  <c r="I132" i="28"/>
  <c r="E133" i="28"/>
  <c r="F133" i="28"/>
  <c r="H133" i="28"/>
  <c r="E134" i="28"/>
  <c r="F134" i="28"/>
  <c r="H134" i="28"/>
  <c r="I134" i="28"/>
  <c r="E135" i="28"/>
  <c r="F135" i="28"/>
  <c r="H135" i="28"/>
  <c r="E136" i="28"/>
  <c r="F136" i="28"/>
  <c r="H136" i="28"/>
  <c r="H128" i="28"/>
  <c r="F128" i="28"/>
  <c r="E128" i="28"/>
  <c r="E95" i="28"/>
  <c r="G95" i="28"/>
  <c r="E96" i="28"/>
  <c r="G96" i="28"/>
  <c r="E97" i="28"/>
  <c r="G97" i="28"/>
  <c r="E98" i="28"/>
  <c r="G98" i="28"/>
  <c r="E99" i="28"/>
  <c r="F67" i="28"/>
  <c r="F99" i="28"/>
  <c r="G99" i="28"/>
  <c r="I99" i="28"/>
  <c r="E100" i="28"/>
  <c r="G100" i="28"/>
  <c r="E101" i="28"/>
  <c r="G101" i="28"/>
  <c r="G94" i="28"/>
  <c r="E94" i="28"/>
  <c r="G115" i="27"/>
  <c r="G116" i="27"/>
  <c r="G117" i="27"/>
  <c r="G118" i="27"/>
  <c r="G119" i="27"/>
  <c r="G120" i="27"/>
  <c r="G121" i="27"/>
  <c r="G122" i="27"/>
  <c r="G123" i="27"/>
  <c r="G124" i="27"/>
  <c r="G114" i="27"/>
  <c r="E90" i="28"/>
  <c r="F90" i="28"/>
  <c r="H90" i="28"/>
  <c r="E91" i="28"/>
  <c r="F91" i="28"/>
  <c r="H91" i="28"/>
  <c r="I91" i="28"/>
  <c r="E92" i="28"/>
  <c r="F92" i="28"/>
  <c r="H92" i="28"/>
  <c r="E77" i="28"/>
  <c r="F77" i="28"/>
  <c r="H77" i="28"/>
  <c r="I77" i="28"/>
  <c r="E78" i="28"/>
  <c r="F78" i="28"/>
  <c r="H78" i="28"/>
  <c r="I78" i="28"/>
  <c r="E79" i="28"/>
  <c r="F79" i="28"/>
  <c r="H79" i="28"/>
  <c r="I79" i="28"/>
  <c r="E80" i="28"/>
  <c r="F80" i="28"/>
  <c r="H80" i="28"/>
  <c r="E81" i="28"/>
  <c r="F81" i="28"/>
  <c r="H81" i="28"/>
  <c r="E82" i="28"/>
  <c r="F82" i="28"/>
  <c r="H82" i="28"/>
  <c r="I82" i="28"/>
  <c r="E83" i="28"/>
  <c r="F83" i="28"/>
  <c r="H83" i="28"/>
  <c r="E84" i="28"/>
  <c r="F84" i="28"/>
  <c r="H84" i="28"/>
  <c r="I84" i="28"/>
  <c r="E85" i="28"/>
  <c r="F85" i="28"/>
  <c r="H85" i="28"/>
  <c r="I85" i="28"/>
  <c r="E86" i="28"/>
  <c r="F86" i="28"/>
  <c r="H86" i="28"/>
  <c r="E87" i="28"/>
  <c r="F87" i="28"/>
  <c r="H87" i="28"/>
  <c r="I87" i="28"/>
  <c r="E88" i="28"/>
  <c r="F88" i="28"/>
  <c r="H88" i="28"/>
  <c r="H76" i="28"/>
  <c r="F76" i="28"/>
  <c r="E76" i="28"/>
  <c r="I76" i="28"/>
  <c r="F40" i="28"/>
  <c r="E40" i="28"/>
  <c r="H31" i="28"/>
  <c r="H40" i="28"/>
  <c r="I40" i="28"/>
  <c r="F39" i="28"/>
  <c r="E39" i="28"/>
  <c r="F38" i="28"/>
  <c r="E38" i="28"/>
  <c r="F37" i="28"/>
  <c r="E37" i="28"/>
  <c r="G232" i="27"/>
  <c r="F233" i="27"/>
  <c r="G233" i="27"/>
  <c r="F234" i="27"/>
  <c r="G234" i="27"/>
  <c r="F235" i="27"/>
  <c r="G235" i="27"/>
  <c r="G231" i="27"/>
  <c r="E235" i="27"/>
  <c r="E232" i="27"/>
  <c r="E233" i="27"/>
  <c r="E231" i="27"/>
  <c r="E202" i="27"/>
  <c r="F202" i="27"/>
  <c r="G202" i="27"/>
  <c r="E203" i="27"/>
  <c r="F203" i="27"/>
  <c r="G203" i="27"/>
  <c r="I203" i="27"/>
  <c r="E204" i="27"/>
  <c r="F204" i="27"/>
  <c r="G204" i="27"/>
  <c r="E205" i="27"/>
  <c r="F205" i="27"/>
  <c r="G205" i="27"/>
  <c r="I205" i="27"/>
  <c r="E206" i="27"/>
  <c r="F206" i="27"/>
  <c r="G206" i="27"/>
  <c r="I206" i="27"/>
  <c r="E207" i="27"/>
  <c r="F207" i="27"/>
  <c r="G207" i="27"/>
  <c r="E208" i="27"/>
  <c r="F208" i="27"/>
  <c r="G208" i="27"/>
  <c r="I208" i="27"/>
  <c r="E209" i="27"/>
  <c r="F209" i="27"/>
  <c r="G209" i="27"/>
  <c r="E210" i="27"/>
  <c r="F210" i="27"/>
  <c r="G210" i="27"/>
  <c r="E211" i="27"/>
  <c r="F211" i="27"/>
  <c r="G211" i="27"/>
  <c r="E212" i="27"/>
  <c r="F212" i="27"/>
  <c r="G212" i="27"/>
  <c r="I212" i="27"/>
  <c r="E213" i="27"/>
  <c r="F213" i="27"/>
  <c r="G213" i="27"/>
  <c r="I213" i="27"/>
  <c r="E214" i="27"/>
  <c r="F214" i="27"/>
  <c r="G214" i="27"/>
  <c r="I214" i="27"/>
  <c r="E215" i="27"/>
  <c r="F215" i="27"/>
  <c r="G215" i="27"/>
  <c r="E216" i="27"/>
  <c r="F216" i="27"/>
  <c r="G216" i="27"/>
  <c r="I216" i="27"/>
  <c r="G201" i="27"/>
  <c r="F201" i="27"/>
  <c r="E201" i="27"/>
  <c r="I201" i="27"/>
  <c r="E168" i="27"/>
  <c r="F168" i="27"/>
  <c r="H168" i="27"/>
  <c r="I168" i="27"/>
  <c r="E169" i="27"/>
  <c r="F169" i="27"/>
  <c r="H169" i="27"/>
  <c r="E170" i="27"/>
  <c r="F170" i="27"/>
  <c r="H170" i="27"/>
  <c r="I170" i="27"/>
  <c r="E171" i="27"/>
  <c r="F171" i="27"/>
  <c r="H171" i="27"/>
  <c r="I171" i="27"/>
  <c r="E172" i="27"/>
  <c r="F172" i="27"/>
  <c r="H172" i="27"/>
  <c r="E173" i="27"/>
  <c r="F173" i="27"/>
  <c r="H173" i="27"/>
  <c r="I173" i="27"/>
  <c r="E174" i="27"/>
  <c r="F174" i="27"/>
  <c r="H174" i="27"/>
  <c r="E175" i="27"/>
  <c r="F175" i="27"/>
  <c r="H175" i="27"/>
  <c r="I175" i="27"/>
  <c r="E156" i="27"/>
  <c r="F156" i="27"/>
  <c r="H156" i="27"/>
  <c r="E157" i="27"/>
  <c r="F157" i="27"/>
  <c r="H157" i="27"/>
  <c r="E158" i="27"/>
  <c r="F158" i="27"/>
  <c r="H158" i="27"/>
  <c r="I158" i="27"/>
  <c r="E159" i="27"/>
  <c r="F159" i="27"/>
  <c r="H159" i="27"/>
  <c r="E160" i="27"/>
  <c r="F160" i="27"/>
  <c r="H160" i="27"/>
  <c r="E161" i="27"/>
  <c r="F161" i="27"/>
  <c r="H161" i="27"/>
  <c r="E162" i="27"/>
  <c r="F162" i="27"/>
  <c r="H162" i="27"/>
  <c r="E163" i="27"/>
  <c r="F163" i="27"/>
  <c r="H163" i="27"/>
  <c r="E164" i="27"/>
  <c r="F164" i="27"/>
  <c r="H164" i="27"/>
  <c r="E165" i="27"/>
  <c r="F165" i="27"/>
  <c r="H165" i="27"/>
  <c r="E166" i="27"/>
  <c r="F166" i="27"/>
  <c r="H166" i="27"/>
  <c r="E167" i="27"/>
  <c r="F167" i="27"/>
  <c r="H167" i="27"/>
  <c r="H155" i="27"/>
  <c r="E155" i="27"/>
  <c r="F155" i="27"/>
  <c r="E123" i="27"/>
  <c r="F123" i="27"/>
  <c r="I123" i="27"/>
  <c r="E124" i="27"/>
  <c r="F124" i="27"/>
  <c r="E115" i="27"/>
  <c r="F115" i="27"/>
  <c r="I115" i="27"/>
  <c r="E116" i="27"/>
  <c r="F116" i="27"/>
  <c r="I116" i="27"/>
  <c r="E117" i="27"/>
  <c r="F117" i="27"/>
  <c r="I117" i="27"/>
  <c r="E118" i="27"/>
  <c r="F118" i="27"/>
  <c r="I118" i="27"/>
  <c r="E119" i="27"/>
  <c r="F119" i="27"/>
  <c r="I119" i="27"/>
  <c r="E120" i="27"/>
  <c r="F120" i="27"/>
  <c r="I120" i="27"/>
  <c r="E121" i="27"/>
  <c r="F121" i="27"/>
  <c r="E122" i="27"/>
  <c r="F122" i="27"/>
  <c r="I122" i="27"/>
  <c r="E108" i="27"/>
  <c r="F108" i="27"/>
  <c r="H108" i="27"/>
  <c r="E109" i="27"/>
  <c r="F109" i="27"/>
  <c r="H109" i="27"/>
  <c r="I109" i="27"/>
  <c r="E110" i="27"/>
  <c r="F110" i="27"/>
  <c r="H110" i="27"/>
  <c r="E111" i="27"/>
  <c r="F111" i="27"/>
  <c r="H111" i="27"/>
  <c r="E112" i="27"/>
  <c r="F112" i="27"/>
  <c r="H112" i="27"/>
  <c r="I112" i="27"/>
  <c r="E113" i="27"/>
  <c r="F113" i="27"/>
  <c r="H113" i="27"/>
  <c r="I113" i="27"/>
  <c r="E114" i="27"/>
  <c r="F114" i="27"/>
  <c r="I114" i="27"/>
  <c r="E107" i="27"/>
  <c r="F107" i="27"/>
  <c r="H107" i="27"/>
  <c r="I107" i="27"/>
  <c r="E103" i="27"/>
  <c r="F103" i="27"/>
  <c r="H103" i="27"/>
  <c r="E104" i="27"/>
  <c r="H104" i="27"/>
  <c r="E105" i="27"/>
  <c r="F105" i="27"/>
  <c r="H105" i="27"/>
  <c r="I105" i="27"/>
  <c r="E106" i="27"/>
  <c r="F106" i="27"/>
  <c r="H106" i="27"/>
  <c r="I106" i="27"/>
  <c r="E92" i="27"/>
  <c r="F92" i="27"/>
  <c r="H92" i="27"/>
  <c r="E93" i="27"/>
  <c r="F93" i="27"/>
  <c r="H93" i="27"/>
  <c r="I93" i="27"/>
  <c r="E94" i="27"/>
  <c r="F94" i="27"/>
  <c r="H94" i="27"/>
  <c r="E95" i="27"/>
  <c r="F95" i="27"/>
  <c r="H95" i="27"/>
  <c r="E96" i="27"/>
  <c r="F96" i="27"/>
  <c r="H96" i="27"/>
  <c r="E97" i="27"/>
  <c r="F97" i="27"/>
  <c r="H97" i="27"/>
  <c r="I97" i="27"/>
  <c r="E98" i="27"/>
  <c r="F98" i="27"/>
  <c r="H98" i="27"/>
  <c r="E99" i="27"/>
  <c r="F99" i="27"/>
  <c r="H99" i="27"/>
  <c r="E100" i="27"/>
  <c r="F100" i="27"/>
  <c r="H100" i="27"/>
  <c r="E101" i="27"/>
  <c r="F101" i="27"/>
  <c r="H101" i="27"/>
  <c r="I101" i="27"/>
  <c r="E102" i="27"/>
  <c r="F102" i="27"/>
  <c r="H102" i="27"/>
  <c r="H91" i="27"/>
  <c r="E91" i="27"/>
  <c r="F91" i="27"/>
  <c r="F42" i="27"/>
  <c r="F43" i="27"/>
  <c r="F44" i="27"/>
  <c r="E42" i="27"/>
  <c r="E43" i="27"/>
  <c r="E44" i="27"/>
  <c r="F41" i="27"/>
  <c r="E41" i="27"/>
  <c r="H32" i="27"/>
  <c r="H41" i="27"/>
  <c r="I41" i="27"/>
  <c r="H33" i="27"/>
  <c r="H42" i="27"/>
  <c r="I42" i="27"/>
  <c r="H34" i="27"/>
  <c r="H43" i="27"/>
  <c r="I43" i="27"/>
  <c r="H35" i="27"/>
  <c r="H44" i="27"/>
  <c r="I44" i="27"/>
  <c r="I45" i="27"/>
  <c r="L45" i="27"/>
  <c r="E202" i="17"/>
  <c r="G202" i="17"/>
  <c r="E203" i="17"/>
  <c r="F203" i="17"/>
  <c r="F204" i="17"/>
  <c r="E205" i="17"/>
  <c r="F205" i="17"/>
  <c r="G205" i="17"/>
  <c r="G201" i="17"/>
  <c r="E201" i="17"/>
  <c r="F171" i="17"/>
  <c r="G171" i="17"/>
  <c r="F172" i="17"/>
  <c r="G172" i="17"/>
  <c r="F173" i="17"/>
  <c r="G173" i="17"/>
  <c r="F174" i="17"/>
  <c r="G174" i="17"/>
  <c r="F175" i="17"/>
  <c r="G175" i="17"/>
  <c r="F176" i="17"/>
  <c r="G176" i="17"/>
  <c r="F177" i="17"/>
  <c r="G177" i="17"/>
  <c r="F178" i="17"/>
  <c r="G178" i="17"/>
  <c r="F179" i="17"/>
  <c r="G179" i="17"/>
  <c r="F180" i="17"/>
  <c r="G180" i="17"/>
  <c r="F181" i="17"/>
  <c r="G181" i="17"/>
  <c r="F182" i="17"/>
  <c r="G182" i="17"/>
  <c r="F183" i="17"/>
  <c r="G183" i="17"/>
  <c r="F184" i="17"/>
  <c r="G184" i="17"/>
  <c r="F185" i="17"/>
  <c r="G185" i="17"/>
  <c r="F186" i="17"/>
  <c r="G186" i="17"/>
  <c r="E171" i="17"/>
  <c r="E172" i="17"/>
  <c r="E173" i="17"/>
  <c r="E174" i="17"/>
  <c r="E175" i="17"/>
  <c r="E176" i="17"/>
  <c r="E177" i="17"/>
  <c r="E178" i="17"/>
  <c r="E179" i="17"/>
  <c r="E180" i="17"/>
  <c r="I180" i="17"/>
  <c r="E181" i="17"/>
  <c r="I181" i="17"/>
  <c r="E182" i="17"/>
  <c r="E183" i="17"/>
  <c r="E184" i="17"/>
  <c r="E185" i="17"/>
  <c r="E186" i="17"/>
  <c r="G170" i="17"/>
  <c r="F170" i="17"/>
  <c r="E170" i="17"/>
  <c r="E124" i="17"/>
  <c r="F124" i="17"/>
  <c r="H124" i="17"/>
  <c r="E125" i="17"/>
  <c r="F125" i="17"/>
  <c r="H125" i="17"/>
  <c r="E126" i="17"/>
  <c r="F126" i="17"/>
  <c r="H126" i="17"/>
  <c r="E127" i="17"/>
  <c r="F127" i="17"/>
  <c r="H127" i="17"/>
  <c r="E128" i="17"/>
  <c r="F128" i="17"/>
  <c r="H128" i="17"/>
  <c r="E129" i="17"/>
  <c r="F129" i="17"/>
  <c r="H129" i="17"/>
  <c r="E130" i="17"/>
  <c r="F130" i="17"/>
  <c r="H130" i="17"/>
  <c r="E131" i="17"/>
  <c r="F131" i="17"/>
  <c r="H131" i="17"/>
  <c r="I131" i="17"/>
  <c r="E132" i="17"/>
  <c r="F132" i="17"/>
  <c r="H132" i="17"/>
  <c r="E133" i="17"/>
  <c r="F133" i="17"/>
  <c r="H133" i="17"/>
  <c r="E134" i="17"/>
  <c r="F134" i="17"/>
  <c r="H134" i="17"/>
  <c r="E135" i="17"/>
  <c r="F135" i="17"/>
  <c r="H135" i="17"/>
  <c r="E136" i="17"/>
  <c r="F136" i="17"/>
  <c r="H136" i="17"/>
  <c r="I136" i="17"/>
  <c r="E137" i="17"/>
  <c r="F137" i="17"/>
  <c r="H137" i="17"/>
  <c r="I137" i="17"/>
  <c r="E138" i="17"/>
  <c r="F138" i="17"/>
  <c r="H138" i="17"/>
  <c r="E139" i="17"/>
  <c r="F139" i="17"/>
  <c r="H139" i="17"/>
  <c r="I139" i="17"/>
  <c r="E140" i="17"/>
  <c r="F140" i="17"/>
  <c r="H140" i="17"/>
  <c r="E141" i="17"/>
  <c r="F141" i="17"/>
  <c r="H141" i="17"/>
  <c r="I141" i="17"/>
  <c r="E142" i="17"/>
  <c r="F142" i="17"/>
  <c r="H142" i="17"/>
  <c r="I142" i="17"/>
  <c r="E143" i="17"/>
  <c r="F143" i="17"/>
  <c r="H143" i="17"/>
  <c r="I143" i="17"/>
  <c r="H123" i="17"/>
  <c r="F123" i="17"/>
  <c r="E123" i="17"/>
  <c r="E89" i="17"/>
  <c r="F89" i="17"/>
  <c r="G89" i="17"/>
  <c r="I89" i="17"/>
  <c r="E90" i="17"/>
  <c r="F90" i="17"/>
  <c r="G90" i="17"/>
  <c r="E91" i="17"/>
  <c r="F91" i="17"/>
  <c r="G91" i="17"/>
  <c r="I91" i="17"/>
  <c r="E92" i="17"/>
  <c r="F92" i="17"/>
  <c r="G92" i="17"/>
  <c r="E93" i="17"/>
  <c r="F93" i="17"/>
  <c r="G93" i="17"/>
  <c r="G88" i="17"/>
  <c r="F88" i="17"/>
  <c r="E88" i="17"/>
  <c r="I88" i="17"/>
  <c r="E87" i="17"/>
  <c r="F87" i="17"/>
  <c r="H87" i="17"/>
  <c r="E83" i="17"/>
  <c r="F83" i="17"/>
  <c r="H83" i="17"/>
  <c r="E84" i="17"/>
  <c r="F84" i="17"/>
  <c r="H84" i="17"/>
  <c r="I84" i="17"/>
  <c r="E85" i="17"/>
  <c r="F85" i="17"/>
  <c r="H85" i="17"/>
  <c r="E86" i="17"/>
  <c r="F86" i="17"/>
  <c r="H86" i="17"/>
  <c r="I86" i="17"/>
  <c r="H82" i="17"/>
  <c r="F82" i="17"/>
  <c r="E82" i="17"/>
  <c r="H73" i="17"/>
  <c r="F74" i="17"/>
  <c r="H74" i="17"/>
  <c r="F75" i="17"/>
  <c r="H75" i="17"/>
  <c r="F76" i="17"/>
  <c r="H76" i="17"/>
  <c r="F77" i="17"/>
  <c r="H77" i="17"/>
  <c r="F78" i="17"/>
  <c r="H78" i="17"/>
  <c r="F79" i="17"/>
  <c r="H79" i="17"/>
  <c r="F80" i="17"/>
  <c r="H80" i="17"/>
  <c r="H81" i="17"/>
  <c r="H72" i="17"/>
  <c r="F72" i="17"/>
  <c r="E73" i="17"/>
  <c r="E74" i="17"/>
  <c r="E75" i="17"/>
  <c r="E76" i="17"/>
  <c r="E77" i="17"/>
  <c r="E78" i="17"/>
  <c r="I78" i="17"/>
  <c r="E79" i="17"/>
  <c r="I79" i="17"/>
  <c r="E80" i="17"/>
  <c r="E81" i="17"/>
  <c r="E72" i="17"/>
  <c r="E37" i="17"/>
  <c r="F37" i="17"/>
  <c r="E38" i="17"/>
  <c r="F38" i="17"/>
  <c r="E39" i="17"/>
  <c r="F39" i="17"/>
  <c r="F36" i="17"/>
  <c r="E36" i="17"/>
  <c r="D380" i="26"/>
  <c r="E380" i="26"/>
  <c r="F380" i="26"/>
  <c r="D381" i="26"/>
  <c r="E311" i="26"/>
  <c r="E381" i="26"/>
  <c r="G381" i="26"/>
  <c r="H381" i="26"/>
  <c r="F381" i="26"/>
  <c r="D382" i="26"/>
  <c r="E382" i="26"/>
  <c r="G382" i="26"/>
  <c r="H382" i="26"/>
  <c r="F382" i="26"/>
  <c r="E379" i="26"/>
  <c r="F379" i="26"/>
  <c r="D379" i="26"/>
  <c r="G309" i="26"/>
  <c r="G379" i="26"/>
  <c r="H379" i="26"/>
  <c r="D374" i="26"/>
  <c r="D375" i="26"/>
  <c r="D377" i="26"/>
  <c r="E375" i="26"/>
  <c r="E376" i="26"/>
  <c r="E377" i="26"/>
  <c r="F377" i="26"/>
  <c r="H377" i="26"/>
  <c r="D368" i="26"/>
  <c r="E368" i="26"/>
  <c r="F368" i="26"/>
  <c r="D369" i="26"/>
  <c r="E369" i="26"/>
  <c r="F369" i="26"/>
  <c r="H369" i="26"/>
  <c r="D370" i="26"/>
  <c r="E370" i="26"/>
  <c r="F370" i="26"/>
  <c r="H370" i="26"/>
  <c r="D371" i="26"/>
  <c r="E371" i="26"/>
  <c r="F371" i="26"/>
  <c r="D350" i="26"/>
  <c r="E350" i="26"/>
  <c r="F350" i="26"/>
  <c r="H350" i="26"/>
  <c r="D351" i="26"/>
  <c r="E351" i="26"/>
  <c r="F351" i="26"/>
  <c r="H351" i="26"/>
  <c r="D352" i="26"/>
  <c r="E352" i="26"/>
  <c r="F352" i="26"/>
  <c r="H352" i="26"/>
  <c r="D353" i="26"/>
  <c r="E353" i="26"/>
  <c r="F353" i="26"/>
  <c r="D354" i="26"/>
  <c r="E354" i="26"/>
  <c r="F354" i="26"/>
  <c r="D355" i="26"/>
  <c r="E355" i="26"/>
  <c r="F355" i="26"/>
  <c r="D356" i="26"/>
  <c r="E356" i="26"/>
  <c r="F356" i="26"/>
  <c r="D357" i="26"/>
  <c r="E357" i="26"/>
  <c r="F357" i="26"/>
  <c r="D358" i="26"/>
  <c r="E358" i="26"/>
  <c r="F358" i="26"/>
  <c r="D359" i="26"/>
  <c r="E359" i="26"/>
  <c r="F359" i="26"/>
  <c r="D360" i="26"/>
  <c r="E360" i="26"/>
  <c r="F360" i="26"/>
  <c r="H360" i="26"/>
  <c r="D361" i="26"/>
  <c r="E361" i="26"/>
  <c r="F361" i="26"/>
  <c r="H361" i="26"/>
  <c r="D362" i="26"/>
  <c r="E362" i="26"/>
  <c r="F362" i="26"/>
  <c r="H362" i="26"/>
  <c r="D363" i="26"/>
  <c r="E363" i="26"/>
  <c r="F363" i="26"/>
  <c r="H363" i="26"/>
  <c r="D364" i="26"/>
  <c r="E364" i="26"/>
  <c r="F364" i="26"/>
  <c r="D365" i="26"/>
  <c r="E365" i="26"/>
  <c r="F365" i="26"/>
  <c r="D366" i="26"/>
  <c r="E366" i="26"/>
  <c r="F366" i="26"/>
  <c r="D367" i="26"/>
  <c r="E367" i="26"/>
  <c r="F367" i="26"/>
  <c r="E349" i="26"/>
  <c r="F349" i="26"/>
  <c r="D349" i="26"/>
  <c r="D344" i="26"/>
  <c r="E344" i="26"/>
  <c r="G344" i="26"/>
  <c r="D345" i="26"/>
  <c r="E345" i="26"/>
  <c r="G345" i="26"/>
  <c r="H345" i="26"/>
  <c r="D346" i="26"/>
  <c r="E346" i="26"/>
  <c r="G346" i="26"/>
  <c r="D347" i="26"/>
  <c r="E347" i="26"/>
  <c r="G347" i="26"/>
  <c r="H347" i="26"/>
  <c r="D335" i="26"/>
  <c r="E335" i="26"/>
  <c r="G335" i="26"/>
  <c r="H335" i="26"/>
  <c r="D336" i="26"/>
  <c r="E336" i="26"/>
  <c r="G336" i="26"/>
  <c r="D337" i="26"/>
  <c r="E337" i="26"/>
  <c r="G337" i="26"/>
  <c r="D338" i="26"/>
  <c r="E338" i="26"/>
  <c r="G338" i="26"/>
  <c r="D339" i="26"/>
  <c r="E339" i="26"/>
  <c r="G339" i="26"/>
  <c r="H339" i="26"/>
  <c r="D340" i="26"/>
  <c r="E340" i="26"/>
  <c r="G340" i="26"/>
  <c r="H340" i="26"/>
  <c r="D341" i="26"/>
  <c r="E341" i="26"/>
  <c r="G341" i="26"/>
  <c r="D342" i="26"/>
  <c r="E342" i="26"/>
  <c r="G342" i="26"/>
  <c r="H342" i="26"/>
  <c r="D343" i="26"/>
  <c r="E343" i="26"/>
  <c r="G343" i="26"/>
  <c r="H343" i="26"/>
  <c r="G334" i="26"/>
  <c r="E334" i="26"/>
  <c r="D334" i="26"/>
  <c r="H334" i="26"/>
  <c r="D331" i="26"/>
  <c r="E331" i="26"/>
  <c r="G331" i="26"/>
  <c r="H331" i="26"/>
  <c r="D332" i="26"/>
  <c r="E332" i="26"/>
  <c r="G332" i="26"/>
  <c r="D323" i="26"/>
  <c r="E323" i="26"/>
  <c r="G323" i="26"/>
  <c r="H323" i="26"/>
  <c r="D324" i="26"/>
  <c r="E324" i="26"/>
  <c r="G324" i="26"/>
  <c r="D325" i="26"/>
  <c r="E325" i="26"/>
  <c r="G325" i="26"/>
  <c r="D326" i="26"/>
  <c r="E326" i="26"/>
  <c r="G326" i="26"/>
  <c r="D327" i="26"/>
  <c r="E327" i="26"/>
  <c r="G327" i="26"/>
  <c r="H327" i="26"/>
  <c r="D328" i="26"/>
  <c r="E328" i="26"/>
  <c r="G328" i="26"/>
  <c r="H328" i="26"/>
  <c r="D329" i="26"/>
  <c r="E329" i="26"/>
  <c r="G329" i="26"/>
  <c r="D330" i="26"/>
  <c r="E330" i="26"/>
  <c r="G330" i="26"/>
  <c r="H330" i="26"/>
  <c r="G322" i="26"/>
  <c r="E322" i="26"/>
  <c r="D322" i="26"/>
  <c r="H322" i="26"/>
  <c r="G319" i="26"/>
  <c r="G320" i="26"/>
  <c r="G321" i="26"/>
  <c r="E319" i="26"/>
  <c r="E320" i="26"/>
  <c r="D320" i="26"/>
  <c r="H320" i="26"/>
  <c r="E321" i="26"/>
  <c r="D319" i="26"/>
  <c r="H319" i="26"/>
  <c r="D321" i="26"/>
  <c r="H321" i="26"/>
  <c r="G318" i="26"/>
  <c r="E318" i="26"/>
  <c r="D318" i="26"/>
  <c r="H318" i="26"/>
  <c r="E221" i="26"/>
  <c r="H221" i="26"/>
  <c r="E214" i="26"/>
  <c r="H214" i="26"/>
  <c r="E215" i="26"/>
  <c r="H215" i="26"/>
  <c r="E216" i="26"/>
  <c r="H216" i="26"/>
  <c r="E217" i="26"/>
  <c r="H217" i="26"/>
  <c r="E218" i="26"/>
  <c r="H218" i="26"/>
  <c r="E219" i="26"/>
  <c r="H219" i="26"/>
  <c r="E220" i="26"/>
  <c r="H220" i="26"/>
  <c r="E213" i="26"/>
  <c r="H213" i="26"/>
  <c r="G211" i="26"/>
  <c r="G212" i="26"/>
  <c r="D212" i="26"/>
  <c r="E212" i="26"/>
  <c r="H212" i="26"/>
  <c r="E210" i="26"/>
  <c r="E211" i="26"/>
  <c r="D211" i="26"/>
  <c r="H211" i="26"/>
  <c r="D210" i="26"/>
  <c r="E209" i="26"/>
  <c r="D209" i="26"/>
  <c r="F163" i="26"/>
  <c r="F164" i="26"/>
  <c r="F165" i="26"/>
  <c r="F166" i="26"/>
  <c r="F167" i="26"/>
  <c r="F168" i="26"/>
  <c r="F169" i="26"/>
  <c r="F170" i="26"/>
  <c r="F171" i="26"/>
  <c r="F172" i="26"/>
  <c r="F173" i="26"/>
  <c r="F174" i="26"/>
  <c r="F175" i="26"/>
  <c r="F162" i="26"/>
  <c r="E84" i="26"/>
  <c r="E85" i="26"/>
  <c r="J82" i="26"/>
  <c r="I487" i="17"/>
  <c r="I675" i="17"/>
  <c r="I676" i="17"/>
  <c r="I668" i="17"/>
  <c r="I669" i="17"/>
  <c r="I661" i="17"/>
  <c r="I662" i="17"/>
  <c r="I654" i="17"/>
  <c r="I655" i="17"/>
  <c r="F657" i="17"/>
  <c r="F658" i="17"/>
  <c r="K655" i="17"/>
  <c r="L655" i="17"/>
  <c r="I647" i="17"/>
  <c r="I648" i="17"/>
  <c r="F650" i="17"/>
  <c r="F651" i="17"/>
  <c r="K648" i="17"/>
  <c r="L648" i="17"/>
  <c r="I408" i="28"/>
  <c r="I407" i="28"/>
  <c r="I406" i="28"/>
  <c r="I405" i="28"/>
  <c r="I404" i="28"/>
  <c r="F403" i="28"/>
  <c r="I403" i="28"/>
  <c r="I389" i="28"/>
  <c r="I390" i="28"/>
  <c r="I391" i="28"/>
  <c r="F392" i="28"/>
  <c r="I392" i="28"/>
  <c r="F393" i="28"/>
  <c r="I393" i="28"/>
  <c r="I394" i="28"/>
  <c r="I395" i="28"/>
  <c r="F396" i="28"/>
  <c r="I396" i="28"/>
  <c r="I397" i="28"/>
  <c r="I398" i="28"/>
  <c r="I399" i="28"/>
  <c r="I400" i="28"/>
  <c r="F401" i="28"/>
  <c r="I401" i="28"/>
  <c r="F402" i="28"/>
  <c r="I402" i="28"/>
  <c r="I409" i="28"/>
  <c r="I343" i="28"/>
  <c r="I248" i="28"/>
  <c r="I217" i="28"/>
  <c r="H41" i="26"/>
  <c r="H120" i="26"/>
  <c r="H291" i="26"/>
  <c r="H312" i="26"/>
  <c r="H554" i="26"/>
  <c r="H553" i="26"/>
  <c r="H552" i="26"/>
  <c r="H555" i="26"/>
  <c r="H544" i="26"/>
  <c r="H545" i="26"/>
  <c r="E540" i="26"/>
  <c r="E541" i="26"/>
  <c r="J538" i="26"/>
  <c r="H536" i="26"/>
  <c r="H537" i="26"/>
  <c r="H538" i="26"/>
  <c r="H528" i="26"/>
  <c r="H529" i="26"/>
  <c r="E531" i="26"/>
  <c r="E532" i="26"/>
  <c r="J529" i="26"/>
  <c r="K529" i="26"/>
  <c r="E524" i="26"/>
  <c r="E525" i="26"/>
  <c r="J522" i="26"/>
  <c r="H521" i="26"/>
  <c r="H520" i="26"/>
  <c r="E508" i="26"/>
  <c r="E509" i="26"/>
  <c r="J506" i="26"/>
  <c r="H505" i="26"/>
  <c r="H504" i="26"/>
  <c r="H503" i="26"/>
  <c r="H506" i="26"/>
  <c r="E499" i="26"/>
  <c r="E500" i="26"/>
  <c r="J497" i="26"/>
  <c r="H496" i="26"/>
  <c r="H495" i="26"/>
  <c r="E490" i="26"/>
  <c r="E491" i="26"/>
  <c r="J488" i="26"/>
  <c r="H487" i="26"/>
  <c r="E486" i="26"/>
  <c r="H486" i="26"/>
  <c r="H488" i="26"/>
  <c r="K488" i="26"/>
  <c r="E482" i="26"/>
  <c r="E483" i="26"/>
  <c r="J480" i="26"/>
  <c r="H479" i="26"/>
  <c r="E478" i="26"/>
  <c r="H478" i="26"/>
  <c r="E474" i="26"/>
  <c r="E475" i="26"/>
  <c r="J472" i="26"/>
  <c r="H471" i="26"/>
  <c r="H472" i="26"/>
  <c r="K472" i="26"/>
  <c r="E467" i="26"/>
  <c r="E468" i="26"/>
  <c r="J465" i="26"/>
  <c r="H464" i="26"/>
  <c r="H465" i="26"/>
  <c r="E460" i="26"/>
  <c r="E461" i="26"/>
  <c r="J458" i="26"/>
  <c r="H457" i="26"/>
  <c r="H458" i="26"/>
  <c r="K458" i="26"/>
  <c r="E453" i="26"/>
  <c r="E454" i="26"/>
  <c r="J451" i="26"/>
  <c r="H450" i="26"/>
  <c r="E449" i="26"/>
  <c r="H449" i="26"/>
  <c r="H451" i="26"/>
  <c r="E445" i="26"/>
  <c r="E446" i="26"/>
  <c r="J443" i="26"/>
  <c r="H442" i="26"/>
  <c r="H443" i="26"/>
  <c r="K443" i="26"/>
  <c r="E438" i="26"/>
  <c r="E439" i="26"/>
  <c r="J436" i="26"/>
  <c r="H435" i="26"/>
  <c r="E434" i="26"/>
  <c r="H434" i="26"/>
  <c r="H436" i="26"/>
  <c r="K436" i="26"/>
  <c r="H81" i="26"/>
  <c r="I600" i="27"/>
  <c r="I599" i="27"/>
  <c r="I598" i="27"/>
  <c r="I597" i="27"/>
  <c r="I596" i="27"/>
  <c r="I595" i="27"/>
  <c r="I594" i="27"/>
  <c r="I593" i="27"/>
  <c r="I591" i="27"/>
  <c r="I590" i="27"/>
  <c r="I589" i="27"/>
  <c r="I588" i="27"/>
  <c r="I587" i="27"/>
  <c r="I586" i="27"/>
  <c r="I585" i="27"/>
  <c r="I584" i="27"/>
  <c r="I583" i="27"/>
  <c r="I581" i="27"/>
  <c r="I580" i="27"/>
  <c r="I579" i="27"/>
  <c r="I578" i="27"/>
  <c r="I577" i="27"/>
  <c r="I576" i="27"/>
  <c r="I575" i="27"/>
  <c r="F592" i="27"/>
  <c r="I592" i="27"/>
  <c r="I601" i="27"/>
  <c r="I482" i="28"/>
  <c r="I483" i="28"/>
  <c r="I484" i="28"/>
  <c r="I485" i="28"/>
  <c r="I486" i="28"/>
  <c r="I487" i="28"/>
  <c r="I488" i="28"/>
  <c r="I489" i="28"/>
  <c r="I490" i="28"/>
  <c r="I491" i="28"/>
  <c r="I492" i="28"/>
  <c r="I493" i="28"/>
  <c r="I494" i="28"/>
  <c r="I475" i="28"/>
  <c r="I476" i="28"/>
  <c r="I477" i="28"/>
  <c r="I478" i="28"/>
  <c r="I479" i="28"/>
  <c r="I480" i="28"/>
  <c r="F497" i="28"/>
  <c r="F498" i="28"/>
  <c r="K495" i="28"/>
  <c r="I129" i="27"/>
  <c r="I130" i="27"/>
  <c r="I131" i="27"/>
  <c r="I132" i="27"/>
  <c r="I133" i="27"/>
  <c r="I134" i="27"/>
  <c r="I135" i="27"/>
  <c r="I136" i="27"/>
  <c r="I137" i="27"/>
  <c r="I138" i="27"/>
  <c r="I139" i="27"/>
  <c r="I140" i="27"/>
  <c r="I141" i="27"/>
  <c r="I142" i="27"/>
  <c r="I143" i="27"/>
  <c r="I144" i="27"/>
  <c r="I145" i="27"/>
  <c r="I146" i="27"/>
  <c r="I147" i="27"/>
  <c r="I148" i="27"/>
  <c r="I213" i="29"/>
  <c r="I214" i="29"/>
  <c r="I215" i="29"/>
  <c r="I216" i="29"/>
  <c r="F212" i="29"/>
  <c r="I212" i="29"/>
  <c r="H211" i="29"/>
  <c r="I211" i="29"/>
  <c r="H208" i="29"/>
  <c r="I208" i="29"/>
  <c r="H206" i="29"/>
  <c r="I206" i="29"/>
  <c r="I194" i="29"/>
  <c r="H181" i="29"/>
  <c r="I181" i="29"/>
  <c r="F182" i="29"/>
  <c r="I182" i="29"/>
  <c r="I185" i="29"/>
  <c r="I180" i="29"/>
  <c r="H178" i="29"/>
  <c r="I178" i="29"/>
  <c r="H176" i="29"/>
  <c r="I176" i="29"/>
  <c r="F341" i="28"/>
  <c r="I341" i="28"/>
  <c r="I339" i="28"/>
  <c r="I141" i="29"/>
  <c r="I140" i="29"/>
  <c r="I142" i="29"/>
  <c r="I143" i="29"/>
  <c r="I144" i="29"/>
  <c r="I145" i="29"/>
  <c r="I146" i="29"/>
  <c r="I147" i="29"/>
  <c r="A1" i="29"/>
  <c r="I11" i="29"/>
  <c r="I12" i="29"/>
  <c r="F14" i="29"/>
  <c r="F15" i="29"/>
  <c r="K12" i="29"/>
  <c r="L12" i="29"/>
  <c r="H18" i="29"/>
  <c r="H20" i="29"/>
  <c r="I20" i="29"/>
  <c r="I18" i="29"/>
  <c r="I19" i="29"/>
  <c r="H21" i="29"/>
  <c r="I21" i="29"/>
  <c r="I22" i="29"/>
  <c r="H30" i="29"/>
  <c r="I30" i="29"/>
  <c r="F24" i="29"/>
  <c r="F25" i="29"/>
  <c r="K22" i="29"/>
  <c r="I34" i="29"/>
  <c r="I35" i="29"/>
  <c r="I37" i="29"/>
  <c r="F39" i="29"/>
  <c r="I39" i="29"/>
  <c r="F42" i="29"/>
  <c r="F43" i="29"/>
  <c r="K40" i="29"/>
  <c r="I40" i="29"/>
  <c r="L40" i="29"/>
  <c r="I55" i="29"/>
  <c r="I56" i="29"/>
  <c r="I57" i="29"/>
  <c r="I58" i="29"/>
  <c r="I59" i="29"/>
  <c r="I61" i="29"/>
  <c r="I62" i="29"/>
  <c r="I63" i="29"/>
  <c r="I64" i="29"/>
  <c r="I65" i="29"/>
  <c r="I66" i="29"/>
  <c r="F69" i="29"/>
  <c r="F70" i="29"/>
  <c r="K67" i="29"/>
  <c r="I67" i="29"/>
  <c r="L67" i="29"/>
  <c r="I89" i="29"/>
  <c r="I90" i="29"/>
  <c r="I91" i="29"/>
  <c r="I92" i="29"/>
  <c r="I93" i="29"/>
  <c r="I94" i="29"/>
  <c r="I95" i="29"/>
  <c r="F97" i="29"/>
  <c r="F98" i="29"/>
  <c r="K95" i="29"/>
  <c r="F116" i="29"/>
  <c r="F117" i="29"/>
  <c r="K114" i="29"/>
  <c r="I121" i="29"/>
  <c r="I122" i="29"/>
  <c r="I123" i="29"/>
  <c r="I124" i="29"/>
  <c r="I125" i="29"/>
  <c r="I126" i="29"/>
  <c r="I129" i="29"/>
  <c r="I130" i="29"/>
  <c r="I131" i="29"/>
  <c r="I132" i="29"/>
  <c r="I133" i="29"/>
  <c r="I134" i="29"/>
  <c r="I135" i="29"/>
  <c r="I136" i="29"/>
  <c r="I137" i="29"/>
  <c r="I138" i="29"/>
  <c r="I139" i="29"/>
  <c r="F150" i="29"/>
  <c r="F151" i="29"/>
  <c r="K148" i="29"/>
  <c r="I148" i="29"/>
  <c r="L148" i="29"/>
  <c r="I154" i="29"/>
  <c r="I155" i="29"/>
  <c r="I156" i="29"/>
  <c r="I162" i="29"/>
  <c r="I163" i="29"/>
  <c r="I165" i="29"/>
  <c r="I166" i="29"/>
  <c r="I167" i="29"/>
  <c r="F170" i="29"/>
  <c r="F171" i="29"/>
  <c r="K168" i="29"/>
  <c r="I175" i="29"/>
  <c r="I177" i="29"/>
  <c r="I179" i="29"/>
  <c r="I183" i="29"/>
  <c r="I184" i="29"/>
  <c r="I186" i="29"/>
  <c r="I187" i="29"/>
  <c r="F189" i="29"/>
  <c r="F190" i="29"/>
  <c r="K187" i="29"/>
  <c r="L187" i="29"/>
  <c r="I193" i="29"/>
  <c r="I196" i="29"/>
  <c r="I197" i="29"/>
  <c r="I198" i="29"/>
  <c r="F201" i="29"/>
  <c r="F202" i="29"/>
  <c r="K199" i="29"/>
  <c r="I205" i="29"/>
  <c r="I207" i="29"/>
  <c r="I209" i="29"/>
  <c r="I210" i="29"/>
  <c r="F219" i="29"/>
  <c r="F220" i="29"/>
  <c r="K217" i="29"/>
  <c r="I224" i="29"/>
  <c r="I225" i="29"/>
  <c r="F227" i="29"/>
  <c r="F228" i="29"/>
  <c r="K225" i="29"/>
  <c r="L225" i="29"/>
  <c r="I232" i="29"/>
  <c r="I233" i="29"/>
  <c r="F235" i="29"/>
  <c r="F236" i="29"/>
  <c r="K233" i="29"/>
  <c r="L233" i="29"/>
  <c r="I239" i="29"/>
  <c r="I240" i="29"/>
  <c r="I241" i="29"/>
  <c r="I242" i="29"/>
  <c r="I243" i="29"/>
  <c r="F246" i="29"/>
  <c r="F247" i="29"/>
  <c r="K244" i="29"/>
  <c r="F251" i="29"/>
  <c r="F252" i="29"/>
  <c r="I255" i="29"/>
  <c r="F257" i="29"/>
  <c r="F258" i="29"/>
  <c r="K255" i="29"/>
  <c r="L255" i="29"/>
  <c r="I262" i="29"/>
  <c r="I263" i="29"/>
  <c r="F265" i="29"/>
  <c r="F266" i="29"/>
  <c r="K263" i="29"/>
  <c r="I269" i="29"/>
  <c r="I270" i="29"/>
  <c r="F273" i="29"/>
  <c r="F274" i="29"/>
  <c r="K271" i="29"/>
  <c r="I271" i="29"/>
  <c r="L271" i="29"/>
  <c r="I277" i="29"/>
  <c r="I278" i="29"/>
  <c r="F280" i="29"/>
  <c r="F281" i="29"/>
  <c r="K278" i="29"/>
  <c r="L278" i="29"/>
  <c r="I284" i="29"/>
  <c r="I285" i="29"/>
  <c r="F287" i="29"/>
  <c r="F288" i="29"/>
  <c r="K285" i="29"/>
  <c r="I292" i="29"/>
  <c r="I293" i="29"/>
  <c r="F295" i="29"/>
  <c r="F296" i="29"/>
  <c r="K293" i="29"/>
  <c r="L293" i="29"/>
  <c r="I299" i="29"/>
  <c r="I300" i="29"/>
  <c r="F302" i="29"/>
  <c r="F303" i="29"/>
  <c r="K300" i="29"/>
  <c r="L300" i="29"/>
  <c r="I306" i="29"/>
  <c r="I307" i="29"/>
  <c r="F309" i="29"/>
  <c r="F310" i="29"/>
  <c r="K307" i="29"/>
  <c r="L307" i="29"/>
  <c r="I313" i="29"/>
  <c r="I314" i="29"/>
  <c r="F316" i="29"/>
  <c r="F317" i="29"/>
  <c r="K314" i="29"/>
  <c r="L314" i="29"/>
  <c r="I320" i="29"/>
  <c r="I321" i="29"/>
  <c r="F323" i="29"/>
  <c r="F324" i="29"/>
  <c r="K321" i="29"/>
  <c r="I327" i="29"/>
  <c r="I328" i="29"/>
  <c r="F330" i="29"/>
  <c r="F331" i="29"/>
  <c r="K328" i="29"/>
  <c r="L328" i="29"/>
  <c r="A1" i="28"/>
  <c r="I11" i="28"/>
  <c r="I12" i="28"/>
  <c r="I13" i="28"/>
  <c r="I14" i="28"/>
  <c r="I15" i="28"/>
  <c r="I16" i="28"/>
  <c r="I17" i="28"/>
  <c r="I18" i="28"/>
  <c r="I19" i="28"/>
  <c r="I20" i="28"/>
  <c r="I21" i="28"/>
  <c r="F24" i="28"/>
  <c r="F25" i="28"/>
  <c r="K22" i="28"/>
  <c r="I22" i="28"/>
  <c r="L22" i="28"/>
  <c r="H28" i="28"/>
  <c r="I28" i="28"/>
  <c r="H29" i="28"/>
  <c r="I29" i="28"/>
  <c r="H30" i="28"/>
  <c r="I30" i="28"/>
  <c r="I31" i="28"/>
  <c r="I32" i="28"/>
  <c r="H37" i="28"/>
  <c r="H39" i="28"/>
  <c r="I39" i="28"/>
  <c r="F34" i="28"/>
  <c r="F35" i="28"/>
  <c r="K32" i="28"/>
  <c r="I44" i="28"/>
  <c r="I45" i="28"/>
  <c r="I46" i="28"/>
  <c r="I47" i="28"/>
  <c r="I48" i="28"/>
  <c r="I49" i="28"/>
  <c r="I50" i="28"/>
  <c r="I51" i="28"/>
  <c r="I52" i="28"/>
  <c r="I53" i="28"/>
  <c r="I54" i="28"/>
  <c r="I55" i="28"/>
  <c r="I56" i="28"/>
  <c r="I58" i="28"/>
  <c r="I59" i="28"/>
  <c r="I60" i="28"/>
  <c r="F62" i="28"/>
  <c r="F63" i="28"/>
  <c r="F95" i="28"/>
  <c r="I95" i="28"/>
  <c r="F64" i="28"/>
  <c r="F96" i="28"/>
  <c r="I96" i="28"/>
  <c r="F65" i="28"/>
  <c r="F97" i="28"/>
  <c r="I97" i="28"/>
  <c r="F66" i="28"/>
  <c r="F98" i="28"/>
  <c r="F68" i="28"/>
  <c r="F100" i="28"/>
  <c r="I100" i="28"/>
  <c r="F69" i="28"/>
  <c r="F101" i="28"/>
  <c r="I101" i="28"/>
  <c r="F72" i="28"/>
  <c r="F73" i="28"/>
  <c r="K70" i="28"/>
  <c r="I105" i="28"/>
  <c r="I106" i="28"/>
  <c r="I107" i="28"/>
  <c r="I108" i="28"/>
  <c r="I109" i="28"/>
  <c r="I110" i="28"/>
  <c r="I111" i="28"/>
  <c r="I112" i="28"/>
  <c r="I113" i="28"/>
  <c r="I116" i="28"/>
  <c r="I117" i="28"/>
  <c r="I118" i="28"/>
  <c r="I119" i="28"/>
  <c r="I120" i="28"/>
  <c r="I121" i="28"/>
  <c r="F124" i="28"/>
  <c r="F125" i="28"/>
  <c r="K122" i="28"/>
  <c r="I146" i="28"/>
  <c r="I147" i="28"/>
  <c r="I148" i="28"/>
  <c r="I149" i="28"/>
  <c r="I150" i="28"/>
  <c r="I151" i="28"/>
  <c r="I152" i="28"/>
  <c r="F155" i="28"/>
  <c r="F156" i="28"/>
  <c r="K153" i="28"/>
  <c r="F170" i="28"/>
  <c r="I170" i="28"/>
  <c r="I171" i="28"/>
  <c r="E172" i="28"/>
  <c r="I172" i="28"/>
  <c r="I173" i="28"/>
  <c r="F176" i="28"/>
  <c r="F177" i="28"/>
  <c r="K174" i="28"/>
  <c r="F195" i="28"/>
  <c r="F196" i="28"/>
  <c r="K193" i="28"/>
  <c r="I200" i="28"/>
  <c r="I201" i="28"/>
  <c r="I202" i="28"/>
  <c r="I203" i="28"/>
  <c r="I204" i="28"/>
  <c r="I205" i="28"/>
  <c r="I206" i="28"/>
  <c r="I207" i="28"/>
  <c r="I208" i="28"/>
  <c r="I209" i="28"/>
  <c r="I210" i="28"/>
  <c r="I213" i="28"/>
  <c r="I214" i="28"/>
  <c r="I215" i="28"/>
  <c r="I216" i="28"/>
  <c r="I218" i="28"/>
  <c r="I219" i="28"/>
  <c r="I220" i="28"/>
  <c r="I221" i="28"/>
  <c r="I222" i="28"/>
  <c r="I223" i="28"/>
  <c r="I224" i="28"/>
  <c r="I225" i="28"/>
  <c r="I226" i="28"/>
  <c r="I227" i="28"/>
  <c r="I228" i="28"/>
  <c r="F231" i="28"/>
  <c r="F232" i="28"/>
  <c r="K229" i="28"/>
  <c r="I236" i="28"/>
  <c r="I237" i="28"/>
  <c r="I238" i="28"/>
  <c r="I239" i="28"/>
  <c r="I240" i="28"/>
  <c r="I241" i="28"/>
  <c r="I242" i="28"/>
  <c r="I243" i="28"/>
  <c r="I244" i="28"/>
  <c r="I245" i="28"/>
  <c r="I246" i="28"/>
  <c r="I249" i="28"/>
  <c r="I250" i="28"/>
  <c r="I251" i="28"/>
  <c r="I252" i="28"/>
  <c r="I253" i="28"/>
  <c r="I254" i="28"/>
  <c r="I255" i="28"/>
  <c r="I256" i="28"/>
  <c r="I257" i="28"/>
  <c r="I258" i="28"/>
  <c r="I259" i="28"/>
  <c r="I260" i="28"/>
  <c r="I261" i="28"/>
  <c r="F264" i="28"/>
  <c r="F265" i="28"/>
  <c r="K262" i="28"/>
  <c r="F270" i="28"/>
  <c r="I270" i="28"/>
  <c r="F271" i="28"/>
  <c r="I271" i="28"/>
  <c r="F272" i="28"/>
  <c r="I272" i="28"/>
  <c r="F273" i="28"/>
  <c r="I273" i="28"/>
  <c r="F274" i="28"/>
  <c r="I274" i="28"/>
  <c r="F275" i="28"/>
  <c r="I275" i="28"/>
  <c r="F276" i="28"/>
  <c r="I276" i="28"/>
  <c r="F277" i="28"/>
  <c r="I277" i="28"/>
  <c r="I278" i="28"/>
  <c r="F280" i="28"/>
  <c r="F281" i="28"/>
  <c r="K278" i="28"/>
  <c r="I284" i="28"/>
  <c r="I285" i="28"/>
  <c r="I286" i="28"/>
  <c r="I287" i="28"/>
  <c r="I288" i="28"/>
  <c r="I289" i="28"/>
  <c r="I295" i="28"/>
  <c r="L295" i="28"/>
  <c r="I301" i="28"/>
  <c r="I302" i="28"/>
  <c r="I303" i="28"/>
  <c r="I304" i="28"/>
  <c r="I305" i="28"/>
  <c r="I306" i="28"/>
  <c r="I307" i="28"/>
  <c r="I308" i="28"/>
  <c r="I309" i="28"/>
  <c r="I310" i="28"/>
  <c r="I311" i="28"/>
  <c r="I313" i="28"/>
  <c r="I314" i="28"/>
  <c r="I315" i="28"/>
  <c r="I316" i="28"/>
  <c r="I317" i="28"/>
  <c r="I318" i="28"/>
  <c r="I319" i="28"/>
  <c r="I320" i="28"/>
  <c r="I321" i="28"/>
  <c r="I322" i="28"/>
  <c r="I323" i="28"/>
  <c r="I324" i="28"/>
  <c r="I325" i="28"/>
  <c r="I326" i="28"/>
  <c r="I327" i="28"/>
  <c r="I328" i="28"/>
  <c r="I329" i="28"/>
  <c r="I330" i="28"/>
  <c r="F332" i="28"/>
  <c r="F333" i="28"/>
  <c r="K330" i="28"/>
  <c r="L330" i="28"/>
  <c r="I337" i="28"/>
  <c r="I338" i="28"/>
  <c r="F340" i="28"/>
  <c r="I340" i="28"/>
  <c r="I342" i="28"/>
  <c r="F344" i="28"/>
  <c r="I344" i="28"/>
  <c r="I345" i="28"/>
  <c r="I346" i="28"/>
  <c r="I347" i="28"/>
  <c r="I348" i="28"/>
  <c r="F349" i="28"/>
  <c r="I349" i="28"/>
  <c r="F350" i="28"/>
  <c r="I350" i="28"/>
  <c r="F351" i="28"/>
  <c r="I351" i="28"/>
  <c r="I352" i="28"/>
  <c r="I353" i="28"/>
  <c r="I354" i="28"/>
  <c r="I355" i="28"/>
  <c r="I356" i="28"/>
  <c r="I357" i="28"/>
  <c r="F359" i="28"/>
  <c r="F360" i="28"/>
  <c r="K357" i="28"/>
  <c r="L357" i="28"/>
  <c r="I363" i="28"/>
  <c r="I364" i="28"/>
  <c r="I365" i="28"/>
  <c r="I366" i="28"/>
  <c r="I367" i="28"/>
  <c r="I368" i="28"/>
  <c r="I370" i="28"/>
  <c r="I371" i="28"/>
  <c r="I372" i="28"/>
  <c r="I373" i="28"/>
  <c r="I374" i="28"/>
  <c r="I375" i="28"/>
  <c r="I376" i="28"/>
  <c r="I377" i="28"/>
  <c r="I378" i="28"/>
  <c r="I379" i="28"/>
  <c r="I380" i="28"/>
  <c r="I381" i="28"/>
  <c r="I382" i="28"/>
  <c r="I383" i="28"/>
  <c r="F385" i="28"/>
  <c r="F386" i="28"/>
  <c r="K383" i="28"/>
  <c r="L383" i="28"/>
  <c r="F411" i="28"/>
  <c r="F412" i="28"/>
  <c r="K409" i="28"/>
  <c r="I416" i="28"/>
  <c r="I417" i="28"/>
  <c r="I418" i="28"/>
  <c r="I419" i="28"/>
  <c r="I420" i="28"/>
  <c r="I421" i="28"/>
  <c r="I422" i="28"/>
  <c r="I423" i="28"/>
  <c r="I424" i="28"/>
  <c r="I425" i="28"/>
  <c r="F428" i="28"/>
  <c r="F429" i="28"/>
  <c r="K426" i="28"/>
  <c r="I426" i="28"/>
  <c r="L426" i="28"/>
  <c r="I433" i="28"/>
  <c r="I434" i="28"/>
  <c r="I435" i="28"/>
  <c r="I436" i="28"/>
  <c r="I437" i="28"/>
  <c r="I438" i="28"/>
  <c r="I439" i="28"/>
  <c r="I440" i="28"/>
  <c r="I441" i="28"/>
  <c r="I442" i="28"/>
  <c r="F445" i="28"/>
  <c r="F446" i="28"/>
  <c r="K443" i="28"/>
  <c r="I443" i="28"/>
  <c r="L443" i="28"/>
  <c r="I449" i="28"/>
  <c r="I450" i="28"/>
  <c r="I451" i="28"/>
  <c r="I452" i="28"/>
  <c r="I453" i="28"/>
  <c r="I454" i="28"/>
  <c r="I456" i="28"/>
  <c r="I457" i="28"/>
  <c r="I458" i="28"/>
  <c r="I459" i="28"/>
  <c r="I460" i="28"/>
  <c r="I461" i="28"/>
  <c r="I462" i="28"/>
  <c r="I463" i="28"/>
  <c r="I464" i="28"/>
  <c r="I465" i="28"/>
  <c r="I466" i="28"/>
  <c r="I467" i="28"/>
  <c r="I468" i="28"/>
  <c r="F471" i="28"/>
  <c r="F472" i="28"/>
  <c r="K469" i="28"/>
  <c r="I501" i="28"/>
  <c r="F503" i="28"/>
  <c r="F504" i="28"/>
  <c r="K501" i="28"/>
  <c r="L501" i="28"/>
  <c r="I508" i="28"/>
  <c r="I509" i="28"/>
  <c r="I510" i="28"/>
  <c r="I511" i="28"/>
  <c r="I512" i="28"/>
  <c r="I513" i="28"/>
  <c r="I514" i="28"/>
  <c r="F516" i="28"/>
  <c r="F517" i="28"/>
  <c r="K514" i="28"/>
  <c r="L514" i="28"/>
  <c r="I521" i="28"/>
  <c r="I522" i="28"/>
  <c r="I523" i="28"/>
  <c r="I524" i="28"/>
  <c r="I525" i="28"/>
  <c r="I526" i="28"/>
  <c r="I527" i="28"/>
  <c r="F529" i="28"/>
  <c r="F530" i="28"/>
  <c r="K527" i="28"/>
  <c r="I534" i="28"/>
  <c r="I535" i="28"/>
  <c r="I536" i="28"/>
  <c r="I537" i="28"/>
  <c r="I538" i="28"/>
  <c r="F541" i="28"/>
  <c r="F542" i="28"/>
  <c r="K539" i="28"/>
  <c r="I546" i="28"/>
  <c r="I547" i="28"/>
  <c r="I548" i="28"/>
  <c r="I549" i="28"/>
  <c r="I550" i="28"/>
  <c r="F554" i="28"/>
  <c r="F555" i="28"/>
  <c r="K552" i="28"/>
  <c r="I558" i="28"/>
  <c r="I559" i="28"/>
  <c r="I560" i="28"/>
  <c r="F563" i="28"/>
  <c r="F564" i="28"/>
  <c r="K561" i="28"/>
  <c r="I575" i="28"/>
  <c r="I576" i="28"/>
  <c r="I577" i="28"/>
  <c r="F579" i="28"/>
  <c r="F580" i="28"/>
  <c r="K577" i="28"/>
  <c r="L577" i="28"/>
  <c r="I584" i="28"/>
  <c r="I585" i="28"/>
  <c r="I586" i="28"/>
  <c r="F588" i="28"/>
  <c r="F589" i="28"/>
  <c r="K586" i="28"/>
  <c r="L586" i="28"/>
  <c r="I593" i="28"/>
  <c r="I594" i="28"/>
  <c r="I595" i="28"/>
  <c r="I596" i="28"/>
  <c r="I597" i="28"/>
  <c r="I598" i="28"/>
  <c r="I599" i="28"/>
  <c r="I600" i="28"/>
  <c r="I601" i="28"/>
  <c r="I602" i="28"/>
  <c r="I603" i="28"/>
  <c r="F604" i="28"/>
  <c r="I604" i="28"/>
  <c r="F606" i="28"/>
  <c r="F607" i="28"/>
  <c r="K604" i="28"/>
  <c r="I610" i="28"/>
  <c r="I611" i="28"/>
  <c r="F613" i="28"/>
  <c r="F614" i="28"/>
  <c r="K611" i="28"/>
  <c r="L611" i="28"/>
  <c r="I617" i="28"/>
  <c r="I618" i="28"/>
  <c r="I619" i="28"/>
  <c r="F621" i="28"/>
  <c r="F622" i="28"/>
  <c r="K619" i="28"/>
  <c r="L619" i="28"/>
  <c r="I626" i="28"/>
  <c r="I627" i="28"/>
  <c r="F629" i="28"/>
  <c r="F630" i="28"/>
  <c r="K627" i="28"/>
  <c r="L627" i="28"/>
  <c r="I633" i="28"/>
  <c r="I634" i="28"/>
  <c r="F636" i="28"/>
  <c r="F637" i="28"/>
  <c r="K634" i="28"/>
  <c r="L634" i="28"/>
  <c r="I640" i="28"/>
  <c r="I641" i="28"/>
  <c r="F643" i="28"/>
  <c r="F644" i="28"/>
  <c r="K641" i="28"/>
  <c r="I647" i="28"/>
  <c r="I648" i="28"/>
  <c r="F650" i="28"/>
  <c r="F651" i="28"/>
  <c r="K648" i="28"/>
  <c r="L648" i="28"/>
  <c r="I654" i="28"/>
  <c r="I655" i="28"/>
  <c r="F657" i="28"/>
  <c r="F658" i="28"/>
  <c r="K655" i="28"/>
  <c r="I661" i="28"/>
  <c r="I662" i="28"/>
  <c r="F664" i="28"/>
  <c r="F665" i="28"/>
  <c r="K662" i="28"/>
  <c r="L662" i="28"/>
  <c r="I668" i="28"/>
  <c r="I669" i="28"/>
  <c r="I670" i="28"/>
  <c r="I671" i="28"/>
  <c r="I672" i="28"/>
  <c r="I673" i="28"/>
  <c r="I674" i="28"/>
  <c r="I675" i="28"/>
  <c r="I676" i="28"/>
  <c r="I677" i="28"/>
  <c r="I678" i="28"/>
  <c r="F680" i="28"/>
  <c r="F681" i="28"/>
  <c r="K678" i="28"/>
  <c r="L678" i="28"/>
  <c r="E684" i="28"/>
  <c r="I684" i="28"/>
  <c r="I685" i="28"/>
  <c r="F687" i="28"/>
  <c r="F688" i="28"/>
  <c r="K685" i="28"/>
  <c r="I691" i="28"/>
  <c r="I692" i="28"/>
  <c r="F694" i="28"/>
  <c r="F695" i="28"/>
  <c r="K692" i="28"/>
  <c r="L692" i="28"/>
  <c r="I698" i="28"/>
  <c r="I699" i="28"/>
  <c r="I700" i="28"/>
  <c r="I701" i="28"/>
  <c r="I702" i="28"/>
  <c r="I704" i="28"/>
  <c r="I705" i="28"/>
  <c r="I706" i="28"/>
  <c r="I707" i="28"/>
  <c r="I708" i="28"/>
  <c r="I709" i="28"/>
  <c r="F711" i="28"/>
  <c r="F712" i="28"/>
  <c r="K709" i="28"/>
  <c r="L709" i="28"/>
  <c r="A1" i="27"/>
  <c r="I11" i="27"/>
  <c r="I12" i="27"/>
  <c r="I13" i="27"/>
  <c r="I14" i="27"/>
  <c r="I15" i="27"/>
  <c r="I16" i="27"/>
  <c r="I17" i="27"/>
  <c r="I18" i="27"/>
  <c r="I19" i="27"/>
  <c r="I20" i="27"/>
  <c r="I21" i="27"/>
  <c r="I22" i="27"/>
  <c r="I23" i="27"/>
  <c r="F24" i="27"/>
  <c r="I24" i="27"/>
  <c r="F25" i="27"/>
  <c r="I25" i="27"/>
  <c r="F28" i="27"/>
  <c r="F29" i="27"/>
  <c r="K26" i="27"/>
  <c r="I26" i="27"/>
  <c r="L26" i="27"/>
  <c r="F38" i="27"/>
  <c r="F39" i="27"/>
  <c r="K36" i="27"/>
  <c r="I48" i="27"/>
  <c r="I49" i="27"/>
  <c r="I50" i="27"/>
  <c r="I51" i="27"/>
  <c r="I52" i="27"/>
  <c r="I53" i="27"/>
  <c r="I54" i="27"/>
  <c r="I55" i="27"/>
  <c r="I56" i="27"/>
  <c r="I57" i="27"/>
  <c r="I58" i="27"/>
  <c r="I59" i="27"/>
  <c r="I60" i="27"/>
  <c r="F61" i="27"/>
  <c r="I61" i="27"/>
  <c r="I62" i="27"/>
  <c r="I63" i="27"/>
  <c r="I64" i="27"/>
  <c r="I66" i="27"/>
  <c r="I67" i="27"/>
  <c r="I68" i="27"/>
  <c r="I69" i="27"/>
  <c r="I70" i="27"/>
  <c r="I71" i="27"/>
  <c r="I74" i="27"/>
  <c r="I75" i="27"/>
  <c r="I76" i="27"/>
  <c r="I77" i="27"/>
  <c r="I78" i="27"/>
  <c r="I79" i="27"/>
  <c r="I80" i="27"/>
  <c r="I81" i="27"/>
  <c r="I82" i="27"/>
  <c r="I83" i="27"/>
  <c r="I84" i="27"/>
  <c r="I85" i="27"/>
  <c r="F87" i="27"/>
  <c r="F88" i="27"/>
  <c r="K85" i="27"/>
  <c r="I128" i="27"/>
  <c r="F151" i="27"/>
  <c r="F152" i="27"/>
  <c r="K149" i="27"/>
  <c r="I179" i="27"/>
  <c r="I180" i="27"/>
  <c r="I181" i="27"/>
  <c r="I182" i="27"/>
  <c r="I183" i="27"/>
  <c r="I184" i="27"/>
  <c r="I185" i="27"/>
  <c r="I186" i="27"/>
  <c r="I187" i="27"/>
  <c r="I188" i="27"/>
  <c r="I189" i="27"/>
  <c r="I190" i="27"/>
  <c r="I191" i="27"/>
  <c r="I192" i="27"/>
  <c r="I193" i="27"/>
  <c r="I194" i="27"/>
  <c r="I195" i="27"/>
  <c r="F197" i="27"/>
  <c r="F198" i="27"/>
  <c r="K195" i="27"/>
  <c r="F220" i="27"/>
  <c r="F221" i="27"/>
  <c r="I221" i="27"/>
  <c r="I222" i="27"/>
  <c r="E223" i="27"/>
  <c r="E234" i="27"/>
  <c r="I234" i="27"/>
  <c r="I224" i="27"/>
  <c r="F227" i="27"/>
  <c r="F228" i="27"/>
  <c r="K225" i="27"/>
  <c r="F246" i="27"/>
  <c r="F247" i="27"/>
  <c r="K244" i="27"/>
  <c r="I251" i="27"/>
  <c r="I252" i="27"/>
  <c r="I253" i="27"/>
  <c r="I254" i="27"/>
  <c r="I255" i="27"/>
  <c r="I256" i="27"/>
  <c r="I257" i="27"/>
  <c r="I258" i="27"/>
  <c r="I259" i="27"/>
  <c r="I260" i="27"/>
  <c r="I261" i="27"/>
  <c r="I262" i="27"/>
  <c r="I263" i="27"/>
  <c r="I264" i="27"/>
  <c r="I266" i="27"/>
  <c r="I267" i="27"/>
  <c r="I268" i="27"/>
  <c r="I269" i="27"/>
  <c r="I270" i="27"/>
  <c r="I271" i="27"/>
  <c r="I272" i="27"/>
  <c r="I273" i="27"/>
  <c r="I274" i="27"/>
  <c r="I275" i="27"/>
  <c r="I276" i="27"/>
  <c r="I277" i="27"/>
  <c r="I278" i="27"/>
  <c r="I279" i="27"/>
  <c r="I280" i="27"/>
  <c r="I281" i="27"/>
  <c r="I282" i="27"/>
  <c r="I283" i="27"/>
  <c r="I284" i="27"/>
  <c r="I285" i="27"/>
  <c r="F288" i="27"/>
  <c r="F289" i="27"/>
  <c r="K286" i="27"/>
  <c r="I293" i="27"/>
  <c r="I294" i="27"/>
  <c r="I295" i="27"/>
  <c r="I296" i="27"/>
  <c r="I297" i="27"/>
  <c r="I299" i="27"/>
  <c r="I300" i="27"/>
  <c r="I301" i="27"/>
  <c r="I302" i="27"/>
  <c r="I303" i="27"/>
  <c r="I304" i="27"/>
  <c r="F306" i="27"/>
  <c r="F307" i="27"/>
  <c r="K304" i="27"/>
  <c r="F312" i="27"/>
  <c r="I312" i="27"/>
  <c r="F313" i="27"/>
  <c r="I313" i="27"/>
  <c r="F314" i="27"/>
  <c r="I314" i="27"/>
  <c r="F315" i="27"/>
  <c r="I315" i="27"/>
  <c r="F316" i="27"/>
  <c r="I316" i="27"/>
  <c r="F317" i="27"/>
  <c r="I317" i="27"/>
  <c r="F318" i="27"/>
  <c r="I318" i="27"/>
  <c r="F319" i="27"/>
  <c r="I319" i="27"/>
  <c r="F320" i="27"/>
  <c r="I320" i="27"/>
  <c r="F321" i="27"/>
  <c r="I321" i="27"/>
  <c r="F322" i="27"/>
  <c r="I322" i="27"/>
  <c r="F325" i="27"/>
  <c r="F326" i="27"/>
  <c r="K323" i="27"/>
  <c r="I329" i="27"/>
  <c r="I330" i="27"/>
  <c r="I331" i="27"/>
  <c r="I332" i="27"/>
  <c r="I333" i="27"/>
  <c r="I334" i="27"/>
  <c r="I335" i="27"/>
  <c r="I340" i="27"/>
  <c r="L340" i="27"/>
  <c r="I346" i="27"/>
  <c r="I347" i="27"/>
  <c r="I348" i="27"/>
  <c r="I349" i="27"/>
  <c r="I350" i="27"/>
  <c r="I351" i="27"/>
  <c r="I352" i="27"/>
  <c r="I353" i="27"/>
  <c r="I354" i="27"/>
  <c r="I355" i="27"/>
  <c r="I356" i="27"/>
  <c r="I358" i="27"/>
  <c r="I359" i="27"/>
  <c r="I360" i="27"/>
  <c r="I361" i="27"/>
  <c r="I362" i="27"/>
  <c r="I363" i="27"/>
  <c r="I364" i="27"/>
  <c r="I365" i="27"/>
  <c r="I366" i="27"/>
  <c r="I367" i="27"/>
  <c r="I368" i="27"/>
  <c r="I369" i="27"/>
  <c r="I370" i="27"/>
  <c r="F371" i="27"/>
  <c r="I371" i="27"/>
  <c r="I372" i="27"/>
  <c r="I373" i="27"/>
  <c r="I374" i="27"/>
  <c r="I375" i="27"/>
  <c r="I376" i="27"/>
  <c r="I377" i="27"/>
  <c r="I378" i="27"/>
  <c r="I379" i="27"/>
  <c r="I380" i="27"/>
  <c r="I381" i="27"/>
  <c r="I382" i="27"/>
  <c r="I383" i="27"/>
  <c r="I384" i="27"/>
  <c r="F386" i="27"/>
  <c r="F387" i="27"/>
  <c r="K384" i="27"/>
  <c r="L384" i="27"/>
  <c r="I391" i="27"/>
  <c r="I392" i="27"/>
  <c r="I393" i="27"/>
  <c r="I394" i="27"/>
  <c r="I395" i="27"/>
  <c r="I396" i="27"/>
  <c r="F397" i="27"/>
  <c r="I397" i="27"/>
  <c r="F398" i="27"/>
  <c r="I398" i="27"/>
  <c r="F399" i="27"/>
  <c r="I399" i="27"/>
  <c r="F400" i="27"/>
  <c r="I400" i="27"/>
  <c r="F401" i="27"/>
  <c r="I401" i="27"/>
  <c r="I402" i="27"/>
  <c r="I403" i="27"/>
  <c r="I404" i="27"/>
  <c r="F405" i="27"/>
  <c r="I405" i="27"/>
  <c r="F406" i="27"/>
  <c r="I406" i="27"/>
  <c r="I407" i="27"/>
  <c r="I408" i="27"/>
  <c r="I409" i="27"/>
  <c r="I410" i="27"/>
  <c r="I411" i="27"/>
  <c r="I412" i="27"/>
  <c r="F413" i="27"/>
  <c r="I413" i="27"/>
  <c r="F414" i="27"/>
  <c r="I414" i="27"/>
  <c r="F415" i="27"/>
  <c r="I415" i="27"/>
  <c r="F416" i="27"/>
  <c r="I416" i="27"/>
  <c r="F417" i="27"/>
  <c r="I417" i="27"/>
  <c r="I418" i="27"/>
  <c r="I419" i="27"/>
  <c r="I420" i="27"/>
  <c r="I421" i="27"/>
  <c r="I422" i="27"/>
  <c r="I423" i="27"/>
  <c r="F426" i="27"/>
  <c r="F427" i="27"/>
  <c r="K424" i="27"/>
  <c r="I430" i="27"/>
  <c r="I431" i="27"/>
  <c r="I432" i="27"/>
  <c r="I433" i="27"/>
  <c r="I434" i="27"/>
  <c r="I435" i="27"/>
  <c r="I436" i="27"/>
  <c r="I438" i="27"/>
  <c r="I439" i="27"/>
  <c r="I440" i="27"/>
  <c r="I441" i="27"/>
  <c r="I442" i="27"/>
  <c r="I443" i="27"/>
  <c r="I444" i="27"/>
  <c r="I445" i="27"/>
  <c r="I446" i="27"/>
  <c r="F447" i="27"/>
  <c r="I447" i="27"/>
  <c r="I448" i="27"/>
  <c r="I449" i="27"/>
  <c r="I450" i="27"/>
  <c r="I451" i="27"/>
  <c r="I452" i="27"/>
  <c r="I453" i="27"/>
  <c r="I454" i="27"/>
  <c r="I455" i="27"/>
  <c r="F458" i="27"/>
  <c r="F459" i="27"/>
  <c r="K456" i="27"/>
  <c r="I462" i="27"/>
  <c r="I463" i="27"/>
  <c r="I464" i="27"/>
  <c r="I465" i="27"/>
  <c r="I466" i="27"/>
  <c r="I467" i="27"/>
  <c r="F468" i="27"/>
  <c r="I468" i="27"/>
  <c r="F469" i="27"/>
  <c r="I469" i="27"/>
  <c r="F470" i="27"/>
  <c r="I470" i="27"/>
  <c r="F471" i="27"/>
  <c r="I471" i="27"/>
  <c r="F472" i="27"/>
  <c r="I472" i="27"/>
  <c r="I473" i="27"/>
  <c r="I474" i="27"/>
  <c r="I475" i="27"/>
  <c r="F476" i="27"/>
  <c r="I476" i="27"/>
  <c r="F477" i="27"/>
  <c r="I477" i="27"/>
  <c r="I478" i="27"/>
  <c r="I479" i="27"/>
  <c r="I480" i="27"/>
  <c r="I481" i="27"/>
  <c r="I482" i="27"/>
  <c r="I483" i="27"/>
  <c r="F484" i="27"/>
  <c r="I484" i="27"/>
  <c r="F485" i="27"/>
  <c r="I485" i="27"/>
  <c r="F486" i="27"/>
  <c r="I486" i="27"/>
  <c r="F487" i="27"/>
  <c r="I487" i="27"/>
  <c r="F488" i="27"/>
  <c r="I488" i="27"/>
  <c r="I489" i="27"/>
  <c r="I490" i="27"/>
  <c r="I491" i="27"/>
  <c r="I492" i="27"/>
  <c r="I493" i="27"/>
  <c r="I494" i="27"/>
  <c r="F497" i="27"/>
  <c r="F498" i="27"/>
  <c r="K495" i="27"/>
  <c r="I502" i="27"/>
  <c r="I503" i="27"/>
  <c r="I504" i="27"/>
  <c r="I505" i="27"/>
  <c r="I506" i="27"/>
  <c r="I507" i="27"/>
  <c r="I508" i="27"/>
  <c r="I509" i="27"/>
  <c r="I510" i="27"/>
  <c r="I511" i="27"/>
  <c r="I512" i="27"/>
  <c r="I513" i="27"/>
  <c r="I514" i="27"/>
  <c r="F515" i="27"/>
  <c r="I515" i="27"/>
  <c r="F518" i="27"/>
  <c r="F519" i="27"/>
  <c r="K516" i="27"/>
  <c r="I523" i="27"/>
  <c r="I524" i="27"/>
  <c r="I525" i="27"/>
  <c r="I526" i="27"/>
  <c r="I527" i="27"/>
  <c r="I528" i="27"/>
  <c r="I529" i="27"/>
  <c r="I530" i="27"/>
  <c r="I531" i="27"/>
  <c r="I532" i="27"/>
  <c r="I533" i="27"/>
  <c r="I534" i="27"/>
  <c r="I535" i="27"/>
  <c r="F536" i="27"/>
  <c r="I536" i="27"/>
  <c r="I537" i="27"/>
  <c r="F539" i="27"/>
  <c r="F540" i="27"/>
  <c r="K537" i="27"/>
  <c r="I543" i="27"/>
  <c r="I544" i="27"/>
  <c r="I545" i="27"/>
  <c r="I546" i="27"/>
  <c r="I547" i="27"/>
  <c r="I548" i="27"/>
  <c r="I549" i="27"/>
  <c r="I551" i="27"/>
  <c r="I552" i="27"/>
  <c r="I553" i="27"/>
  <c r="I554" i="27"/>
  <c r="I555" i="27"/>
  <c r="I556" i="27"/>
  <c r="I557" i="27"/>
  <c r="I558" i="27"/>
  <c r="I559" i="27"/>
  <c r="F560" i="27"/>
  <c r="I560" i="27"/>
  <c r="I561" i="27"/>
  <c r="I562" i="27"/>
  <c r="I563" i="27"/>
  <c r="I564" i="27"/>
  <c r="I565" i="27"/>
  <c r="I566" i="27"/>
  <c r="I567" i="27"/>
  <c r="I568" i="27"/>
  <c r="I569" i="27"/>
  <c r="F571" i="27"/>
  <c r="F572" i="27"/>
  <c r="K569" i="27"/>
  <c r="L569" i="27"/>
  <c r="F603" i="27"/>
  <c r="F604" i="27"/>
  <c r="K601" i="27"/>
  <c r="I607" i="27"/>
  <c r="F609" i="27"/>
  <c r="F610" i="27"/>
  <c r="K607" i="27"/>
  <c r="L607" i="27"/>
  <c r="I614" i="27"/>
  <c r="I615" i="27"/>
  <c r="I616" i="27"/>
  <c r="I617" i="27"/>
  <c r="I618" i="27"/>
  <c r="I619" i="27"/>
  <c r="I620" i="27"/>
  <c r="I621" i="27"/>
  <c r="F623" i="27"/>
  <c r="F624" i="27"/>
  <c r="K621" i="27"/>
  <c r="L621" i="27"/>
  <c r="I628" i="27"/>
  <c r="I629" i="27"/>
  <c r="I630" i="27"/>
  <c r="I631" i="27"/>
  <c r="I632" i="27"/>
  <c r="I633" i="27"/>
  <c r="F635" i="27"/>
  <c r="F636" i="27"/>
  <c r="K633" i="27"/>
  <c r="I640" i="27"/>
  <c r="I641" i="27"/>
  <c r="I642" i="27"/>
  <c r="I643" i="27"/>
  <c r="F646" i="27"/>
  <c r="F647" i="27"/>
  <c r="K644" i="27"/>
  <c r="I651" i="27"/>
  <c r="I652" i="27"/>
  <c r="I653" i="27"/>
  <c r="I654" i="27"/>
  <c r="F658" i="27"/>
  <c r="F659" i="27"/>
  <c r="K656" i="27"/>
  <c r="I662" i="27"/>
  <c r="I663" i="27"/>
  <c r="I664" i="27"/>
  <c r="I665" i="27"/>
  <c r="F667" i="27"/>
  <c r="F668" i="27"/>
  <c r="K665" i="27"/>
  <c r="L665" i="27"/>
  <c r="I679" i="27"/>
  <c r="I680" i="27"/>
  <c r="F683" i="27"/>
  <c r="F684" i="27"/>
  <c r="K681" i="27"/>
  <c r="I688" i="27"/>
  <c r="I689" i="27"/>
  <c r="I690" i="27"/>
  <c r="F692" i="27"/>
  <c r="F693" i="27"/>
  <c r="K690" i="27"/>
  <c r="L690" i="27"/>
  <c r="I697" i="27"/>
  <c r="I698" i="27"/>
  <c r="I699" i="27"/>
  <c r="I700" i="27"/>
  <c r="I701" i="27"/>
  <c r="I702" i="27"/>
  <c r="I703" i="27"/>
  <c r="I704" i="27"/>
  <c r="I705" i="27"/>
  <c r="I706" i="27"/>
  <c r="I707" i="27"/>
  <c r="I708" i="27"/>
  <c r="I709" i="27"/>
  <c r="F710" i="27"/>
  <c r="I710" i="27"/>
  <c r="I711" i="27"/>
  <c r="F712" i="27"/>
  <c r="I712" i="27"/>
  <c r="F714" i="27"/>
  <c r="F715" i="27"/>
  <c r="K712" i="27"/>
  <c r="I719" i="27"/>
  <c r="I720" i="27"/>
  <c r="I721" i="27"/>
  <c r="F723" i="27"/>
  <c r="F724" i="27"/>
  <c r="K721" i="27"/>
  <c r="L721" i="27"/>
  <c r="I727" i="27"/>
  <c r="I728" i="27"/>
  <c r="F730" i="27"/>
  <c r="F731" i="27"/>
  <c r="K728" i="27"/>
  <c r="L728" i="27"/>
  <c r="I734" i="27"/>
  <c r="I735" i="27"/>
  <c r="F738" i="27"/>
  <c r="F739" i="27"/>
  <c r="K736" i="27"/>
  <c r="I743" i="27"/>
  <c r="I744" i="27"/>
  <c r="F746" i="27"/>
  <c r="F747" i="27"/>
  <c r="K744" i="27"/>
  <c r="L744" i="27"/>
  <c r="I750" i="27"/>
  <c r="I751" i="27"/>
  <c r="F753" i="27"/>
  <c r="F754" i="27"/>
  <c r="K751" i="27"/>
  <c r="I757" i="27"/>
  <c r="I758" i="27"/>
  <c r="F760" i="27"/>
  <c r="F761" i="27"/>
  <c r="K758" i="27"/>
  <c r="L758" i="27"/>
  <c r="I764" i="27"/>
  <c r="I765" i="27"/>
  <c r="F767" i="27"/>
  <c r="F768" i="27"/>
  <c r="K765" i="27"/>
  <c r="I771" i="27"/>
  <c r="I772" i="27"/>
  <c r="F774" i="27"/>
  <c r="F775" i="27"/>
  <c r="K772" i="27"/>
  <c r="I778" i="27"/>
  <c r="I779" i="27"/>
  <c r="F781" i="27"/>
  <c r="F782" i="27"/>
  <c r="K779" i="27"/>
  <c r="L779" i="27"/>
  <c r="I785" i="27"/>
  <c r="I786" i="27"/>
  <c r="I787" i="27"/>
  <c r="I788" i="27"/>
  <c r="I789" i="27"/>
  <c r="I790" i="27"/>
  <c r="I791" i="27"/>
  <c r="I792" i="27"/>
  <c r="I793" i="27"/>
  <c r="I794" i="27"/>
  <c r="I795" i="27"/>
  <c r="I796" i="27"/>
  <c r="I797" i="27"/>
  <c r="F798" i="27"/>
  <c r="I798" i="27"/>
  <c r="I799" i="27"/>
  <c r="F801" i="27"/>
  <c r="F802" i="27"/>
  <c r="K799" i="27"/>
  <c r="E805" i="27"/>
  <c r="I805" i="27"/>
  <c r="I806" i="27"/>
  <c r="F808" i="27"/>
  <c r="F809" i="27"/>
  <c r="K806" i="27"/>
  <c r="L806" i="27"/>
  <c r="I812" i="27"/>
  <c r="I813" i="27"/>
  <c r="F815" i="27"/>
  <c r="F816" i="27"/>
  <c r="K813" i="27"/>
  <c r="L813" i="27"/>
  <c r="I819" i="27"/>
  <c r="I820" i="27"/>
  <c r="I821" i="27"/>
  <c r="I822" i="27"/>
  <c r="I823" i="27"/>
  <c r="I824" i="27"/>
  <c r="I825" i="27"/>
  <c r="I826" i="27"/>
  <c r="I827" i="27"/>
  <c r="F829" i="27"/>
  <c r="F830" i="27"/>
  <c r="K827" i="27"/>
  <c r="A1" i="17"/>
  <c r="I11" i="17"/>
  <c r="F12" i="17"/>
  <c r="I12" i="17"/>
  <c r="I13" i="17"/>
  <c r="I14" i="17"/>
  <c r="I15" i="17"/>
  <c r="I16" i="17"/>
  <c r="I17" i="17"/>
  <c r="I18" i="17"/>
  <c r="I19" i="17"/>
  <c r="I20" i="17"/>
  <c r="I21" i="17"/>
  <c r="F23" i="17"/>
  <c r="F24" i="17"/>
  <c r="K21" i="17"/>
  <c r="L21" i="17"/>
  <c r="H27" i="17"/>
  <c r="H36" i="17"/>
  <c r="I36" i="17"/>
  <c r="H28" i="17"/>
  <c r="I28" i="17"/>
  <c r="H29" i="17"/>
  <c r="I29" i="17"/>
  <c r="H30" i="17"/>
  <c r="I30" i="17"/>
  <c r="F33" i="17"/>
  <c r="F34" i="17"/>
  <c r="K31" i="17"/>
  <c r="I43" i="17"/>
  <c r="F44" i="17"/>
  <c r="I44" i="17"/>
  <c r="I45" i="17"/>
  <c r="I46" i="17"/>
  <c r="I47" i="17"/>
  <c r="I48" i="17"/>
  <c r="I49" i="17"/>
  <c r="I50" i="17"/>
  <c r="I51" i="17"/>
  <c r="F52" i="17"/>
  <c r="I52" i="17"/>
  <c r="I54" i="17"/>
  <c r="I55" i="17"/>
  <c r="I56" i="17"/>
  <c r="I57" i="17"/>
  <c r="I58" i="17"/>
  <c r="I59" i="17"/>
  <c r="I61" i="17"/>
  <c r="I62" i="17"/>
  <c r="I63" i="17"/>
  <c r="I64" i="17"/>
  <c r="I65" i="17"/>
  <c r="I66" i="17"/>
  <c r="F69" i="17"/>
  <c r="F70" i="17"/>
  <c r="K67" i="17"/>
  <c r="I97" i="17"/>
  <c r="I98" i="17"/>
  <c r="I99" i="17"/>
  <c r="I100" i="17"/>
  <c r="I101" i="17"/>
  <c r="I102" i="17"/>
  <c r="I103" i="17"/>
  <c r="I104" i="17"/>
  <c r="I105" i="17"/>
  <c r="I106" i="17"/>
  <c r="I107" i="17"/>
  <c r="I108" i="17"/>
  <c r="I109" i="17"/>
  <c r="I110" i="17"/>
  <c r="I111" i="17"/>
  <c r="I112" i="17"/>
  <c r="I113" i="17"/>
  <c r="I114" i="17"/>
  <c r="I115" i="17"/>
  <c r="I116" i="17"/>
  <c r="I117" i="17"/>
  <c r="I118" i="17"/>
  <c r="F120" i="17"/>
  <c r="F121" i="17"/>
  <c r="K118" i="17"/>
  <c r="I147" i="17"/>
  <c r="I148" i="17"/>
  <c r="I149" i="17"/>
  <c r="I150" i="17"/>
  <c r="I151" i="17"/>
  <c r="I152" i="17"/>
  <c r="I153" i="17"/>
  <c r="I154" i="17"/>
  <c r="I155" i="17"/>
  <c r="I156" i="17"/>
  <c r="I157" i="17"/>
  <c r="I158" i="17"/>
  <c r="I159" i="17"/>
  <c r="I160" i="17"/>
  <c r="I161" i="17"/>
  <c r="I162" i="17"/>
  <c r="I163" i="17"/>
  <c r="I164" i="17"/>
  <c r="F166" i="17"/>
  <c r="F167" i="17"/>
  <c r="K164" i="17"/>
  <c r="F190" i="17"/>
  <c r="F201" i="17"/>
  <c r="F191" i="17"/>
  <c r="F202" i="17"/>
  <c r="I192" i="17"/>
  <c r="E193" i="17"/>
  <c r="I194" i="17"/>
  <c r="F197" i="17"/>
  <c r="F198" i="17"/>
  <c r="K195" i="17"/>
  <c r="F216" i="17"/>
  <c r="F217" i="17"/>
  <c r="K214" i="17"/>
  <c r="I221" i="17"/>
  <c r="I222" i="17"/>
  <c r="I223" i="17"/>
  <c r="I224" i="17"/>
  <c r="I225" i="17"/>
  <c r="I226" i="17"/>
  <c r="I227" i="17"/>
  <c r="I228" i="17"/>
  <c r="I229" i="17"/>
  <c r="I230" i="17"/>
  <c r="I231" i="17"/>
  <c r="I232" i="17"/>
  <c r="I233" i="17"/>
  <c r="I234" i="17"/>
  <c r="I235" i="17"/>
  <c r="I236" i="17"/>
  <c r="I237" i="17"/>
  <c r="I238" i="17"/>
  <c r="I239" i="17"/>
  <c r="I240" i="17"/>
  <c r="I241" i="17"/>
  <c r="I242" i="17"/>
  <c r="I243" i="17"/>
  <c r="I244" i="17"/>
  <c r="I245" i="17"/>
  <c r="I248" i="17"/>
  <c r="I249" i="17"/>
  <c r="I250" i="17"/>
  <c r="I251" i="17"/>
  <c r="I252" i="17"/>
  <c r="I253" i="17"/>
  <c r="I254" i="17"/>
  <c r="I255" i="17"/>
  <c r="I256" i="17"/>
  <c r="I257" i="17"/>
  <c r="I258" i="17"/>
  <c r="I259" i="17"/>
  <c r="I260" i="17"/>
  <c r="I261" i="17"/>
  <c r="I262" i="17"/>
  <c r="I263" i="17"/>
  <c r="I264" i="17"/>
  <c r="I265" i="17"/>
  <c r="I266" i="17"/>
  <c r="I267" i="17"/>
  <c r="I268" i="17"/>
  <c r="F271" i="17"/>
  <c r="F272" i="17"/>
  <c r="K269" i="17"/>
  <c r="I276" i="17"/>
  <c r="I277" i="17"/>
  <c r="I279" i="17"/>
  <c r="F281" i="17"/>
  <c r="F282" i="17"/>
  <c r="K279" i="17"/>
  <c r="L279" i="17"/>
  <c r="F287" i="17"/>
  <c r="I287" i="17"/>
  <c r="F288" i="17"/>
  <c r="I288" i="17"/>
  <c r="F289" i="17"/>
  <c r="I289" i="17"/>
  <c r="F290" i="17"/>
  <c r="I290" i="17"/>
  <c r="F291" i="17"/>
  <c r="I291" i="17"/>
  <c r="F292" i="17"/>
  <c r="I292" i="17"/>
  <c r="I293" i="17"/>
  <c r="F295" i="17"/>
  <c r="F296" i="17"/>
  <c r="K293" i="17"/>
  <c r="L293" i="17"/>
  <c r="I299" i="17"/>
  <c r="I300" i="17"/>
  <c r="I301" i="17"/>
  <c r="I302" i="17"/>
  <c r="I303" i="17"/>
  <c r="I308" i="17"/>
  <c r="L308" i="17"/>
  <c r="I314" i="17"/>
  <c r="I315" i="17"/>
  <c r="I316" i="17"/>
  <c r="I317" i="17"/>
  <c r="I318" i="17"/>
  <c r="I319" i="17"/>
  <c r="I320" i="17"/>
  <c r="I322" i="17"/>
  <c r="F323" i="17"/>
  <c r="I323" i="17"/>
  <c r="I324" i="17"/>
  <c r="I325" i="17"/>
  <c r="I326" i="17"/>
  <c r="I327" i="17"/>
  <c r="I328" i="17"/>
  <c r="I329" i="17"/>
  <c r="I330" i="17"/>
  <c r="F331" i="17"/>
  <c r="I331" i="17"/>
  <c r="I332" i="17"/>
  <c r="I333" i="17"/>
  <c r="I334" i="17"/>
  <c r="I335" i="17"/>
  <c r="I336" i="17"/>
  <c r="I337" i="17"/>
  <c r="F340" i="17"/>
  <c r="F341" i="17"/>
  <c r="K338" i="17"/>
  <c r="I345" i="17"/>
  <c r="I346" i="17"/>
  <c r="I347" i="17"/>
  <c r="I348" i="17"/>
  <c r="F349" i="17"/>
  <c r="I349" i="17"/>
  <c r="F350" i="17"/>
  <c r="I350" i="17"/>
  <c r="F351" i="17"/>
  <c r="I351" i="17"/>
  <c r="I352" i="17"/>
  <c r="I353" i="17"/>
  <c r="F354" i="17"/>
  <c r="I354" i="17"/>
  <c r="I355" i="17"/>
  <c r="I356" i="17"/>
  <c r="F357" i="17"/>
  <c r="I357" i="17"/>
  <c r="I358" i="17"/>
  <c r="I359" i="17"/>
  <c r="I360" i="17"/>
  <c r="I361" i="17"/>
  <c r="I363" i="17"/>
  <c r="F365" i="17"/>
  <c r="F366" i="17"/>
  <c r="K363" i="17"/>
  <c r="I369" i="17"/>
  <c r="I370" i="17"/>
  <c r="I371" i="17"/>
  <c r="I373" i="17"/>
  <c r="F374" i="17"/>
  <c r="I374" i="17"/>
  <c r="I375" i="17"/>
  <c r="I376" i="17"/>
  <c r="I377" i="17"/>
  <c r="I378" i="17"/>
  <c r="F379" i="17"/>
  <c r="I379" i="17"/>
  <c r="I380" i="17"/>
  <c r="I381" i="17"/>
  <c r="I382" i="17"/>
  <c r="F385" i="17"/>
  <c r="F386" i="17"/>
  <c r="K383" i="17"/>
  <c r="I389" i="17"/>
  <c r="I390" i="17"/>
  <c r="I391" i="17"/>
  <c r="I392" i="17"/>
  <c r="F393" i="17"/>
  <c r="I393" i="17"/>
  <c r="F394" i="17"/>
  <c r="I394" i="17"/>
  <c r="F395" i="17"/>
  <c r="I395" i="17"/>
  <c r="I396" i="17"/>
  <c r="I397" i="17"/>
  <c r="F398" i="17"/>
  <c r="I398" i="17"/>
  <c r="I399" i="17"/>
  <c r="I400" i="17"/>
  <c r="F401" i="17"/>
  <c r="I401" i="17"/>
  <c r="I402" i="17"/>
  <c r="I403" i="17"/>
  <c r="I404" i="17"/>
  <c r="I405" i="17"/>
  <c r="F409" i="17"/>
  <c r="F410" i="17"/>
  <c r="K407" i="17"/>
  <c r="I414" i="17"/>
  <c r="F415" i="17"/>
  <c r="I415" i="17"/>
  <c r="I416" i="17"/>
  <c r="I417" i="17"/>
  <c r="I418" i="17"/>
  <c r="I419" i="17"/>
  <c r="I420" i="17"/>
  <c r="I421" i="17"/>
  <c r="I422" i="17"/>
  <c r="I423" i="17"/>
  <c r="I424" i="17"/>
  <c r="F426" i="17"/>
  <c r="F427" i="17"/>
  <c r="K424" i="17"/>
  <c r="I431" i="17"/>
  <c r="F432" i="17"/>
  <c r="I432" i="17"/>
  <c r="I433" i="17"/>
  <c r="I434" i="17"/>
  <c r="I435" i="17"/>
  <c r="I436" i="17"/>
  <c r="I437" i="17"/>
  <c r="I438" i="17"/>
  <c r="I439" i="17"/>
  <c r="I440" i="17"/>
  <c r="I441" i="17"/>
  <c r="F443" i="17"/>
  <c r="F444" i="17"/>
  <c r="K441" i="17"/>
  <c r="L441" i="17"/>
  <c r="I447" i="17"/>
  <c r="I448" i="17"/>
  <c r="I449" i="17"/>
  <c r="I451" i="17"/>
  <c r="F452" i="17"/>
  <c r="I452" i="17"/>
  <c r="I453" i="17"/>
  <c r="I454" i="17"/>
  <c r="I455" i="17"/>
  <c r="I456" i="17"/>
  <c r="F457" i="17"/>
  <c r="I457" i="17"/>
  <c r="I458" i="17"/>
  <c r="I459" i="17"/>
  <c r="I460" i="17"/>
  <c r="I461" i="17"/>
  <c r="F463" i="17"/>
  <c r="F464" i="17"/>
  <c r="K461" i="17"/>
  <c r="L461" i="17"/>
  <c r="I467" i="17"/>
  <c r="I468" i="17"/>
  <c r="I469" i="17"/>
  <c r="I471" i="17"/>
  <c r="F472" i="17"/>
  <c r="I472" i="17"/>
  <c r="I473" i="17"/>
  <c r="I474" i="17"/>
  <c r="I475" i="17"/>
  <c r="I476" i="17"/>
  <c r="F477" i="17"/>
  <c r="I477" i="17"/>
  <c r="I478" i="17"/>
  <c r="I479" i="17"/>
  <c r="I480" i="17"/>
  <c r="I481" i="17"/>
  <c r="F483" i="17"/>
  <c r="F484" i="17"/>
  <c r="K481" i="17"/>
  <c r="F489" i="17"/>
  <c r="F490" i="17"/>
  <c r="K487" i="17"/>
  <c r="L487" i="17"/>
  <c r="I494" i="17"/>
  <c r="I495" i="17"/>
  <c r="I496" i="17"/>
  <c r="I497" i="17"/>
  <c r="F499" i="17"/>
  <c r="F500" i="17"/>
  <c r="K497" i="17"/>
  <c r="I504" i="17"/>
  <c r="I505" i="17"/>
  <c r="I506" i="17"/>
  <c r="I507" i="17"/>
  <c r="I508" i="17"/>
  <c r="I509" i="17"/>
  <c r="F511" i="17"/>
  <c r="F512" i="17"/>
  <c r="K509" i="17"/>
  <c r="I516" i="17"/>
  <c r="I517" i="17"/>
  <c r="I518" i="17"/>
  <c r="I519" i="17"/>
  <c r="F522" i="17"/>
  <c r="F523" i="17"/>
  <c r="K520" i="17"/>
  <c r="I520" i="17"/>
  <c r="L520" i="17"/>
  <c r="I527" i="17"/>
  <c r="I528" i="17"/>
  <c r="I529" i="17"/>
  <c r="I530" i="17"/>
  <c r="F534" i="17"/>
  <c r="F535" i="17"/>
  <c r="K532" i="17"/>
  <c r="I539" i="17"/>
  <c r="I540" i="17"/>
  <c r="I541" i="17"/>
  <c r="I542" i="17"/>
  <c r="I543" i="17"/>
  <c r="I544" i="17"/>
  <c r="I545" i="17"/>
  <c r="F547" i="17"/>
  <c r="F548" i="17"/>
  <c r="K545" i="17"/>
  <c r="I559" i="17"/>
  <c r="I560" i="17"/>
  <c r="I561" i="17"/>
  <c r="F563" i="17"/>
  <c r="F564" i="17"/>
  <c r="K561" i="17"/>
  <c r="L561" i="17"/>
  <c r="I567" i="17"/>
  <c r="I568" i="17"/>
  <c r="F570" i="17"/>
  <c r="F571" i="17"/>
  <c r="K568" i="17"/>
  <c r="L568" i="17"/>
  <c r="I574" i="17"/>
  <c r="I575" i="17"/>
  <c r="F577" i="17"/>
  <c r="F578" i="17"/>
  <c r="K575" i="17"/>
  <c r="L575" i="17"/>
  <c r="I581" i="17"/>
  <c r="I582" i="17"/>
  <c r="F584" i="17"/>
  <c r="F585" i="17"/>
  <c r="K582" i="17"/>
  <c r="I589" i="17"/>
  <c r="I590" i="17"/>
  <c r="F594" i="17"/>
  <c r="F595" i="17"/>
  <c r="K592" i="17"/>
  <c r="I599" i="17"/>
  <c r="F600" i="17"/>
  <c r="I600" i="17"/>
  <c r="I601" i="17"/>
  <c r="I602" i="17"/>
  <c r="I603" i="17"/>
  <c r="I604" i="17"/>
  <c r="I605" i="17"/>
  <c r="I606" i="17"/>
  <c r="I607" i="17"/>
  <c r="I608" i="17"/>
  <c r="F609" i="17"/>
  <c r="I609" i="17"/>
  <c r="F611" i="17"/>
  <c r="F612" i="17"/>
  <c r="K609" i="17"/>
  <c r="L609" i="17"/>
  <c r="I616" i="17"/>
  <c r="I617" i="17"/>
  <c r="I618" i="17"/>
  <c r="F620" i="17"/>
  <c r="F621" i="17"/>
  <c r="K618" i="17"/>
  <c r="L618" i="17"/>
  <c r="I624" i="17"/>
  <c r="I625" i="17"/>
  <c r="F627" i="17"/>
  <c r="F628" i="17"/>
  <c r="K625" i="17"/>
  <c r="L625" i="17"/>
  <c r="I633" i="17"/>
  <c r="F635" i="17"/>
  <c r="F636" i="17"/>
  <c r="K633" i="17"/>
  <c r="I640" i="17"/>
  <c r="I641" i="17"/>
  <c r="F643" i="17"/>
  <c r="F644" i="17"/>
  <c r="K641" i="17"/>
  <c r="L641" i="17"/>
  <c r="F664" i="17"/>
  <c r="F665" i="17"/>
  <c r="K662" i="17"/>
  <c r="L662" i="17"/>
  <c r="F671" i="17"/>
  <c r="F672" i="17"/>
  <c r="K669" i="17"/>
  <c r="L669" i="17"/>
  <c r="F678" i="17"/>
  <c r="F679" i="17"/>
  <c r="K676" i="17"/>
  <c r="I682" i="17"/>
  <c r="F683" i="17"/>
  <c r="I683" i="17"/>
  <c r="I684" i="17"/>
  <c r="I685" i="17"/>
  <c r="I686" i="17"/>
  <c r="I687" i="17"/>
  <c r="I688" i="17"/>
  <c r="I689" i="17"/>
  <c r="I690" i="17"/>
  <c r="I691" i="17"/>
  <c r="F693" i="17"/>
  <c r="F694" i="17"/>
  <c r="K691" i="17"/>
  <c r="L691" i="17"/>
  <c r="E697" i="17"/>
  <c r="I698" i="17"/>
  <c r="F700" i="17"/>
  <c r="F701" i="17"/>
  <c r="K698" i="17"/>
  <c r="I704" i="17"/>
  <c r="I705" i="17"/>
  <c r="F707" i="17"/>
  <c r="F708" i="17"/>
  <c r="K705" i="17"/>
  <c r="L705" i="17"/>
  <c r="I711" i="17"/>
  <c r="I712" i="17"/>
  <c r="I713" i="17"/>
  <c r="I714" i="17"/>
  <c r="I715" i="17"/>
  <c r="I716" i="17"/>
  <c r="I717" i="17"/>
  <c r="I718" i="17"/>
  <c r="I719" i="17"/>
  <c r="F721" i="17"/>
  <c r="F722" i="17"/>
  <c r="K719" i="17"/>
  <c r="L719" i="17"/>
  <c r="A1" i="26"/>
  <c r="H11" i="26"/>
  <c r="H12" i="26"/>
  <c r="E15" i="26"/>
  <c r="E16" i="26"/>
  <c r="J12" i="26"/>
  <c r="K12" i="26"/>
  <c r="D21" i="26"/>
  <c r="D50" i="26"/>
  <c r="E21" i="26"/>
  <c r="E50" i="26"/>
  <c r="F21" i="26"/>
  <c r="F50" i="26"/>
  <c r="D22" i="26"/>
  <c r="D51" i="26"/>
  <c r="E22" i="26"/>
  <c r="E51" i="26"/>
  <c r="F22" i="26"/>
  <c r="F51" i="26"/>
  <c r="H51" i="26"/>
  <c r="D23" i="26"/>
  <c r="E23" i="26"/>
  <c r="F23" i="26"/>
  <c r="H23" i="26"/>
  <c r="E52" i="26"/>
  <c r="F52" i="26"/>
  <c r="D24" i="26"/>
  <c r="E24" i="26"/>
  <c r="E53" i="26"/>
  <c r="F24" i="26"/>
  <c r="H24" i="26"/>
  <c r="F53" i="26"/>
  <c r="D25" i="26"/>
  <c r="E25" i="26"/>
  <c r="E54" i="26"/>
  <c r="F25" i="26"/>
  <c r="F54" i="26"/>
  <c r="H26" i="26"/>
  <c r="H27" i="26"/>
  <c r="H28" i="26"/>
  <c r="H29" i="26"/>
  <c r="H30" i="26"/>
  <c r="H31" i="26"/>
  <c r="H32" i="26"/>
  <c r="H33" i="26"/>
  <c r="H34" i="26"/>
  <c r="H35" i="26"/>
  <c r="H36" i="26"/>
  <c r="H37" i="26"/>
  <c r="H38" i="26"/>
  <c r="H39" i="26"/>
  <c r="H40" i="26"/>
  <c r="E45" i="26"/>
  <c r="E46" i="26"/>
  <c r="J42" i="26"/>
  <c r="D55" i="26"/>
  <c r="D101" i="26"/>
  <c r="E101" i="26"/>
  <c r="F136" i="26"/>
  <c r="F101" i="26"/>
  <c r="H101" i="26"/>
  <c r="D56" i="26"/>
  <c r="D57" i="26"/>
  <c r="H57" i="26"/>
  <c r="D58" i="26"/>
  <c r="D104" i="26"/>
  <c r="E104" i="26"/>
  <c r="F139" i="26"/>
  <c r="F104" i="26"/>
  <c r="H104" i="26"/>
  <c r="D59" i="26"/>
  <c r="D105" i="26"/>
  <c r="E105" i="26"/>
  <c r="F140" i="26"/>
  <c r="F105" i="26"/>
  <c r="H105" i="26"/>
  <c r="D60" i="26"/>
  <c r="D106" i="26"/>
  <c r="E106" i="26"/>
  <c r="F141" i="26"/>
  <c r="F106" i="26"/>
  <c r="H106" i="26"/>
  <c r="D61" i="26"/>
  <c r="D107" i="26"/>
  <c r="E107" i="26"/>
  <c r="F142" i="26"/>
  <c r="F107" i="26"/>
  <c r="H107" i="26"/>
  <c r="H61" i="26"/>
  <c r="D62" i="26"/>
  <c r="H62" i="26"/>
  <c r="D63" i="26"/>
  <c r="D64" i="26"/>
  <c r="D110" i="26"/>
  <c r="E110" i="26"/>
  <c r="F110" i="26"/>
  <c r="H110" i="26"/>
  <c r="D65" i="26"/>
  <c r="D111" i="26"/>
  <c r="E111" i="26"/>
  <c r="F111" i="26"/>
  <c r="H111" i="26"/>
  <c r="D66" i="26"/>
  <c r="H66" i="26"/>
  <c r="D67" i="26"/>
  <c r="D113" i="26"/>
  <c r="E113" i="26"/>
  <c r="F113" i="26"/>
  <c r="H113" i="26"/>
  <c r="H67" i="26"/>
  <c r="H68" i="26"/>
  <c r="E71" i="26"/>
  <c r="E72" i="26"/>
  <c r="J69" i="26"/>
  <c r="D96" i="26"/>
  <c r="E96" i="26"/>
  <c r="F96" i="26"/>
  <c r="H96" i="26"/>
  <c r="D97" i="26"/>
  <c r="E97" i="26"/>
  <c r="F97" i="26"/>
  <c r="H97" i="26"/>
  <c r="D98" i="26"/>
  <c r="E98" i="26"/>
  <c r="F98" i="26"/>
  <c r="H98" i="26"/>
  <c r="D99" i="26"/>
  <c r="E99" i="26"/>
  <c r="F99" i="26"/>
  <c r="H99" i="26"/>
  <c r="D100" i="26"/>
  <c r="E100" i="26"/>
  <c r="F100" i="26"/>
  <c r="H100" i="26"/>
  <c r="E102" i="26"/>
  <c r="E103" i="26"/>
  <c r="E108" i="26"/>
  <c r="E109" i="26"/>
  <c r="E112" i="26"/>
  <c r="F112" i="26"/>
  <c r="D114" i="26"/>
  <c r="E114" i="26"/>
  <c r="F114" i="26"/>
  <c r="H114" i="26"/>
  <c r="H115" i="26"/>
  <c r="H116" i="26"/>
  <c r="H117" i="26"/>
  <c r="H118" i="26"/>
  <c r="H119" i="26"/>
  <c r="E124" i="26"/>
  <c r="E125" i="26"/>
  <c r="J121" i="26"/>
  <c r="H130" i="26"/>
  <c r="H131" i="26"/>
  <c r="H132" i="26"/>
  <c r="H133" i="26"/>
  <c r="H134" i="26"/>
  <c r="D136" i="26"/>
  <c r="E136" i="26"/>
  <c r="D137" i="26"/>
  <c r="D163" i="26"/>
  <c r="E137" i="26"/>
  <c r="F137" i="26"/>
  <c r="E163" i="26"/>
  <c r="F102" i="26"/>
  <c r="D138" i="26"/>
  <c r="E138" i="26"/>
  <c r="F138" i="26"/>
  <c r="E164" i="26"/>
  <c r="D164" i="26"/>
  <c r="H164" i="26"/>
  <c r="F103" i="26"/>
  <c r="D139" i="26"/>
  <c r="D165" i="26"/>
  <c r="E139" i="26"/>
  <c r="E165" i="26"/>
  <c r="H165" i="26"/>
  <c r="D140" i="26"/>
  <c r="D166" i="26"/>
  <c r="E140" i="26"/>
  <c r="E166" i="26"/>
  <c r="D141" i="26"/>
  <c r="D167" i="26"/>
  <c r="E141" i="26"/>
  <c r="E167" i="26"/>
  <c r="H167" i="26"/>
  <c r="D142" i="26"/>
  <c r="E142" i="26"/>
  <c r="E168" i="26"/>
  <c r="D143" i="26"/>
  <c r="D169" i="26"/>
  <c r="E143" i="26"/>
  <c r="F143" i="26"/>
  <c r="E169" i="26"/>
  <c r="F108" i="26"/>
  <c r="D144" i="26"/>
  <c r="D170" i="26"/>
  <c r="E144" i="26"/>
  <c r="F144" i="26"/>
  <c r="E170" i="26"/>
  <c r="H170" i="26"/>
  <c r="D145" i="26"/>
  <c r="D171" i="26"/>
  <c r="E145" i="26"/>
  <c r="F145" i="26"/>
  <c r="E171" i="26"/>
  <c r="H171" i="26"/>
  <c r="H145" i="26"/>
  <c r="D146" i="26"/>
  <c r="D172" i="26"/>
  <c r="E146" i="26"/>
  <c r="F146" i="26"/>
  <c r="E172" i="26"/>
  <c r="D147" i="26"/>
  <c r="D173" i="26"/>
  <c r="E147" i="26"/>
  <c r="F147" i="26"/>
  <c r="E173" i="26"/>
  <c r="H173" i="26"/>
  <c r="D148" i="26"/>
  <c r="D174" i="26"/>
  <c r="E148" i="26"/>
  <c r="F148" i="26"/>
  <c r="E174" i="26"/>
  <c r="H174" i="26"/>
  <c r="D149" i="26"/>
  <c r="D175" i="26"/>
  <c r="E149" i="26"/>
  <c r="F149" i="26"/>
  <c r="E175" i="26"/>
  <c r="H175" i="26"/>
  <c r="F109" i="26"/>
  <c r="D109" i="26"/>
  <c r="H109" i="26"/>
  <c r="E152" i="26"/>
  <c r="E153" i="26"/>
  <c r="J150" i="26"/>
  <c r="G182" i="26"/>
  <c r="H182" i="26"/>
  <c r="G183" i="26"/>
  <c r="G210" i="26"/>
  <c r="H210" i="26"/>
  <c r="H184" i="26"/>
  <c r="H185" i="26"/>
  <c r="E188" i="26"/>
  <c r="E189" i="26"/>
  <c r="H194" i="26"/>
  <c r="H195" i="26"/>
  <c r="H196" i="26"/>
  <c r="H197" i="26"/>
  <c r="H198" i="26"/>
  <c r="H199" i="26"/>
  <c r="H200" i="26"/>
  <c r="H201" i="26"/>
  <c r="H202" i="26"/>
  <c r="E205" i="26"/>
  <c r="E206" i="26"/>
  <c r="J203" i="26"/>
  <c r="H227" i="26"/>
  <c r="H228" i="26"/>
  <c r="H229" i="26"/>
  <c r="H230" i="26"/>
  <c r="H231" i="26"/>
  <c r="E233" i="26"/>
  <c r="E234" i="26"/>
  <c r="J231" i="26"/>
  <c r="K231" i="26"/>
  <c r="H237" i="26"/>
  <c r="H238" i="26"/>
  <c r="H239" i="26"/>
  <c r="H240" i="26"/>
  <c r="H241" i="26"/>
  <c r="H242" i="26"/>
  <c r="H243" i="26"/>
  <c r="H244" i="26"/>
  <c r="H245" i="26"/>
  <c r="H246" i="26"/>
  <c r="H247" i="26"/>
  <c r="H249" i="26"/>
  <c r="H250" i="26"/>
  <c r="H251" i="26"/>
  <c r="H252" i="26"/>
  <c r="H253" i="26"/>
  <c r="H254" i="26"/>
  <c r="H255" i="26"/>
  <c r="H256" i="26"/>
  <c r="H257" i="26"/>
  <c r="H258" i="26"/>
  <c r="H259" i="26"/>
  <c r="H260" i="26"/>
  <c r="H261" i="26"/>
  <c r="H262" i="26"/>
  <c r="H263" i="26"/>
  <c r="E265" i="26"/>
  <c r="E266" i="26"/>
  <c r="J263" i="26"/>
  <c r="H269" i="26"/>
  <c r="H270" i="26"/>
  <c r="H271" i="26"/>
  <c r="H272" i="26"/>
  <c r="H273" i="26"/>
  <c r="H274" i="26"/>
  <c r="H275" i="26"/>
  <c r="H276" i="26"/>
  <c r="H277" i="26"/>
  <c r="H278" i="26"/>
  <c r="H279" i="26"/>
  <c r="H280" i="26"/>
  <c r="H281" i="26"/>
  <c r="H282" i="26"/>
  <c r="H283" i="26"/>
  <c r="H284" i="26"/>
  <c r="H285" i="26"/>
  <c r="H286" i="26"/>
  <c r="H287" i="26"/>
  <c r="H288" i="26"/>
  <c r="H289" i="26"/>
  <c r="H290" i="26"/>
  <c r="H292" i="26"/>
  <c r="E294" i="26"/>
  <c r="E295" i="26"/>
  <c r="J292" i="26"/>
  <c r="E298" i="26"/>
  <c r="E373" i="26"/>
  <c r="H373" i="26"/>
  <c r="E299" i="26"/>
  <c r="H299" i="26"/>
  <c r="H300" i="26"/>
  <c r="D301" i="26"/>
  <c r="D376" i="26"/>
  <c r="H376" i="26"/>
  <c r="H301" i="26"/>
  <c r="H302" i="26"/>
  <c r="E305" i="26"/>
  <c r="E306" i="26"/>
  <c r="J303" i="26"/>
  <c r="H309" i="26"/>
  <c r="G310" i="26"/>
  <c r="H310" i="26"/>
  <c r="H311" i="26"/>
  <c r="H313" i="26"/>
  <c r="E315" i="26"/>
  <c r="E316" i="26"/>
  <c r="J313" i="26"/>
  <c r="E396" i="26"/>
  <c r="E397" i="26"/>
  <c r="J393" i="26"/>
  <c r="H400" i="26"/>
  <c r="E402" i="26"/>
  <c r="E403" i="26"/>
  <c r="J400" i="26"/>
  <c r="K400" i="26"/>
  <c r="H408" i="26"/>
  <c r="H409" i="26"/>
  <c r="H410" i="26"/>
  <c r="H411" i="26"/>
  <c r="H414" i="26"/>
  <c r="H415" i="26"/>
  <c r="H416" i="26"/>
  <c r="H417" i="26"/>
  <c r="H418" i="26"/>
  <c r="H419" i="26"/>
  <c r="E422" i="26"/>
  <c r="E423" i="26"/>
  <c r="J419" i="26"/>
  <c r="K419" i="26"/>
  <c r="E547" i="26"/>
  <c r="E548" i="26"/>
  <c r="J545" i="26"/>
  <c r="E557" i="26"/>
  <c r="E558" i="26"/>
  <c r="J555" i="26"/>
  <c r="K555" i="26"/>
  <c r="F51" i="29"/>
  <c r="F181" i="28"/>
  <c r="I181" i="28"/>
  <c r="I66" i="28"/>
  <c r="I64" i="28"/>
  <c r="I561" i="28"/>
  <c r="I539" i="28"/>
  <c r="I220" i="27"/>
  <c r="F231" i="27"/>
  <c r="I231" i="27"/>
  <c r="F104" i="27"/>
  <c r="I104" i="27"/>
  <c r="I34" i="27"/>
  <c r="H39" i="17"/>
  <c r="I39" i="17"/>
  <c r="G380" i="26"/>
  <c r="H380" i="26"/>
  <c r="H522" i="26"/>
  <c r="K522" i="26"/>
  <c r="H65" i="26"/>
  <c r="D103" i="26"/>
  <c r="H103" i="26"/>
  <c r="H298" i="26"/>
  <c r="H497" i="26"/>
  <c r="K497" i="26"/>
  <c r="H138" i="26"/>
  <c r="H60" i="26"/>
  <c r="H326" i="26"/>
  <c r="H336" i="26"/>
  <c r="H324" i="26"/>
  <c r="H338" i="26"/>
  <c r="H366" i="26"/>
  <c r="H364" i="26"/>
  <c r="H358" i="26"/>
  <c r="H356" i="26"/>
  <c r="H354" i="26"/>
  <c r="H368" i="26"/>
  <c r="H375" i="26"/>
  <c r="H29" i="29"/>
  <c r="I29" i="29"/>
  <c r="H27" i="29"/>
  <c r="I27" i="29"/>
  <c r="I49" i="29"/>
  <c r="I51" i="29"/>
  <c r="I77" i="29"/>
  <c r="I81" i="29"/>
  <c r="I105" i="29"/>
  <c r="I65" i="28"/>
  <c r="I67" i="28"/>
  <c r="I69" i="28"/>
  <c r="I495" i="28"/>
  <c r="L495" i="28"/>
  <c r="I83" i="28"/>
  <c r="I229" i="28"/>
  <c r="L229" i="28"/>
  <c r="I122" i="28"/>
  <c r="I81" i="28"/>
  <c r="I136" i="28"/>
  <c r="I137" i="28"/>
  <c r="I141" i="28"/>
  <c r="I184" i="28"/>
  <c r="I37" i="28"/>
  <c r="I88" i="28"/>
  <c r="I80" i="28"/>
  <c r="I92" i="28"/>
  <c r="I135" i="28"/>
  <c r="I131" i="28"/>
  <c r="I142" i="28"/>
  <c r="I164" i="27"/>
  <c r="I162" i="27"/>
  <c r="I160" i="27"/>
  <c r="I156" i="27"/>
  <c r="I155" i="27"/>
  <c r="I157" i="27"/>
  <c r="I159" i="27"/>
  <c r="I161" i="27"/>
  <c r="I163" i="27"/>
  <c r="I165" i="27"/>
  <c r="I166" i="27"/>
  <c r="I167" i="27"/>
  <c r="I169" i="27"/>
  <c r="I172" i="27"/>
  <c r="I174" i="27"/>
  <c r="I176" i="27"/>
  <c r="L176" i="27"/>
  <c r="I736" i="27"/>
  <c r="I94" i="27"/>
  <c r="H37" i="17"/>
  <c r="I37" i="17"/>
  <c r="I27" i="17"/>
  <c r="I31" i="17"/>
  <c r="I93" i="17"/>
  <c r="F81" i="17"/>
  <c r="I191" i="17"/>
  <c r="I201" i="17"/>
  <c r="I202" i="17"/>
  <c r="I203" i="17"/>
  <c r="E204" i="17"/>
  <c r="I204" i="17"/>
  <c r="I205" i="17"/>
  <c r="I206" i="17"/>
  <c r="L206" i="17"/>
  <c r="I85" i="17"/>
  <c r="I175" i="17"/>
  <c r="H38" i="17"/>
  <c r="I38" i="17"/>
  <c r="I102" i="27"/>
  <c r="I108" i="27"/>
  <c r="I286" i="27"/>
  <c r="L286" i="27"/>
  <c r="I211" i="27"/>
  <c r="I209" i="27"/>
  <c r="I207" i="27"/>
  <c r="I235" i="27"/>
  <c r="I100" i="27"/>
  <c r="I98" i="27"/>
  <c r="I96" i="27"/>
  <c r="I92" i="27"/>
  <c r="I110" i="27"/>
  <c r="I35" i="27"/>
  <c r="I190" i="17"/>
  <c r="I193" i="17"/>
  <c r="I195" i="17"/>
  <c r="I591" i="17"/>
  <c r="I592" i="17"/>
  <c r="L592" i="17"/>
  <c r="I77" i="17"/>
  <c r="I75" i="17"/>
  <c r="I72" i="17"/>
  <c r="I80" i="17"/>
  <c r="I76" i="17"/>
  <c r="I74" i="17"/>
  <c r="I82" i="17"/>
  <c r="I83" i="17"/>
  <c r="I92" i="17"/>
  <c r="I90" i="17"/>
  <c r="I123" i="17"/>
  <c r="I124" i="17"/>
  <c r="I125" i="17"/>
  <c r="I126" i="17"/>
  <c r="I127" i="17"/>
  <c r="I128" i="17"/>
  <c r="I129" i="17"/>
  <c r="I130" i="17"/>
  <c r="I132" i="17"/>
  <c r="I133" i="17"/>
  <c r="I134" i="17"/>
  <c r="I135" i="17"/>
  <c r="I138" i="17"/>
  <c r="I140" i="17"/>
  <c r="I144" i="17"/>
  <c r="L144" i="17"/>
  <c r="I185" i="17"/>
  <c r="I183" i="17"/>
  <c r="I179" i="17"/>
  <c r="I177" i="17"/>
  <c r="I173" i="17"/>
  <c r="I171" i="17"/>
  <c r="I186" i="17"/>
  <c r="I182" i="17"/>
  <c r="I178" i="17"/>
  <c r="I174" i="17"/>
  <c r="I172" i="17"/>
  <c r="I735" i="17"/>
  <c r="I736" i="17"/>
  <c r="L736" i="17"/>
  <c r="I87" i="17"/>
  <c r="I744" i="17"/>
  <c r="L744" i="17"/>
  <c r="I32" i="27"/>
  <c r="H56" i="26"/>
  <c r="D102" i="26"/>
  <c r="H355" i="26"/>
  <c r="I168" i="29"/>
  <c r="H139" i="26"/>
  <c r="D53" i="26"/>
  <c r="H53" i="26"/>
  <c r="F232" i="27"/>
  <c r="I232" i="27"/>
  <c r="F94" i="28"/>
  <c r="I94" i="28"/>
  <c r="I62" i="28"/>
  <c r="H365" i="26"/>
  <c r="H22" i="26"/>
  <c r="H146" i="26"/>
  <c r="I244" i="29"/>
  <c r="L244" i="29"/>
  <c r="I199" i="29"/>
  <c r="L199" i="29"/>
  <c r="H147" i="26"/>
  <c r="G209" i="26"/>
  <c r="H209" i="26"/>
  <c r="H144" i="26"/>
  <c r="H142" i="26"/>
  <c r="D168" i="26"/>
  <c r="I169" i="28"/>
  <c r="I174" i="28"/>
  <c r="F180" i="28"/>
  <c r="I180" i="28"/>
  <c r="I63" i="28"/>
  <c r="H55" i="26"/>
  <c r="H136" i="26"/>
  <c r="D162" i="26"/>
  <c r="H58" i="26"/>
  <c r="H480" i="26"/>
  <c r="H143" i="26"/>
  <c r="H357" i="26"/>
  <c r="H63" i="26"/>
  <c r="H332" i="26"/>
  <c r="H349" i="26"/>
  <c r="I128" i="28"/>
  <c r="I130" i="28"/>
  <c r="I133" i="28"/>
  <c r="I143" i="28"/>
  <c r="L143" i="28"/>
  <c r="H353" i="26"/>
  <c r="I204" i="27"/>
  <c r="I233" i="27"/>
  <c r="I75" i="29"/>
  <c r="H359" i="26"/>
  <c r="I111" i="27"/>
  <c r="I90" i="28"/>
  <c r="I149" i="27"/>
  <c r="L149" i="27"/>
  <c r="F241" i="27"/>
  <c r="I241" i="27"/>
  <c r="I91" i="27"/>
  <c r="I73" i="29"/>
  <c r="D115" i="33"/>
  <c r="C10" i="25"/>
  <c r="D126" i="31"/>
  <c r="G157" i="32"/>
  <c r="C12" i="25"/>
  <c r="C14" i="25"/>
  <c r="I269" i="17"/>
  <c r="L269" i="17"/>
  <c r="I516" i="27"/>
  <c r="I104" i="29"/>
  <c r="L698" i="17"/>
  <c r="I469" i="28"/>
  <c r="I81" i="17"/>
  <c r="I551" i="28"/>
  <c r="I552" i="28"/>
  <c r="L552" i="28"/>
  <c r="H203" i="26"/>
  <c r="E388" i="26"/>
  <c r="H388" i="26"/>
  <c r="H59" i="26"/>
  <c r="L751" i="27"/>
  <c r="D54" i="26"/>
  <c r="H54" i="26"/>
  <c r="H25" i="26"/>
  <c r="I262" i="28"/>
  <c r="L262" i="28"/>
  <c r="I681" i="27"/>
  <c r="L681" i="27"/>
  <c r="I153" i="28"/>
  <c r="L153" i="28"/>
  <c r="I95" i="27"/>
  <c r="I121" i="27"/>
  <c r="H148" i="26"/>
  <c r="D112" i="26"/>
  <c r="H112" i="26"/>
  <c r="D108" i="26"/>
  <c r="I644" i="27"/>
  <c r="I655" i="27"/>
  <c r="I656" i="27"/>
  <c r="L656" i="27"/>
  <c r="H337" i="26"/>
  <c r="H367" i="26"/>
  <c r="H371" i="26"/>
  <c r="I124" i="27"/>
  <c r="I210" i="27"/>
  <c r="I83" i="29"/>
  <c r="H38" i="28"/>
  <c r="I38" i="28"/>
  <c r="L285" i="29"/>
  <c r="H325" i="26"/>
  <c r="I202" i="27"/>
  <c r="I86" i="28"/>
  <c r="H341" i="26"/>
  <c r="I184" i="17"/>
  <c r="E183" i="28"/>
  <c r="I183" i="28"/>
  <c r="I456" i="27"/>
  <c r="F112" i="29"/>
  <c r="I112" i="29"/>
  <c r="F111" i="29"/>
  <c r="I111" i="29"/>
  <c r="H329" i="26"/>
  <c r="H344" i="26"/>
  <c r="I176" i="17"/>
  <c r="I99" i="27"/>
  <c r="I103" i="27"/>
  <c r="I46" i="29"/>
  <c r="I52" i="29"/>
  <c r="L52" i="29"/>
  <c r="H346" i="26"/>
  <c r="I170" i="17"/>
  <c r="I215" i="27"/>
  <c r="I98" i="28"/>
  <c r="K203" i="26"/>
  <c r="I531" i="17"/>
  <c r="I532" i="17"/>
  <c r="F191" i="28"/>
  <c r="I191" i="28"/>
  <c r="L644" i="27"/>
  <c r="C8" i="25"/>
  <c r="E162" i="26"/>
  <c r="H162" i="26"/>
  <c r="H163" i="26"/>
  <c r="H166" i="26"/>
  <c r="H168" i="26"/>
  <c r="H169" i="26"/>
  <c r="H172" i="26"/>
  <c r="H176" i="26"/>
  <c r="H178" i="26"/>
  <c r="K178" i="26"/>
  <c r="H137" i="26"/>
  <c r="H140" i="26"/>
  <c r="H141" i="26"/>
  <c r="H149" i="26"/>
  <c r="H150" i="26"/>
  <c r="K506" i="26"/>
  <c r="K538" i="26"/>
  <c r="L409" i="28"/>
  <c r="L676" i="17"/>
  <c r="I217" i="27"/>
  <c r="L217" i="27"/>
  <c r="K292" i="26"/>
  <c r="E390" i="26"/>
  <c r="H390" i="26"/>
  <c r="F211" i="17"/>
  <c r="I211" i="17"/>
  <c r="L118" i="17"/>
  <c r="L424" i="17"/>
  <c r="L527" i="28"/>
  <c r="L601" i="27"/>
  <c r="L726" i="17"/>
  <c r="I187" i="17"/>
  <c r="L187" i="17"/>
  <c r="L456" i="27"/>
  <c r="L469" i="28"/>
  <c r="I41" i="28"/>
  <c r="L41" i="28"/>
  <c r="I31" i="29"/>
  <c r="L31" i="29"/>
  <c r="L509" i="17"/>
  <c r="L799" i="27"/>
  <c r="L772" i="27"/>
  <c r="L278" i="28"/>
  <c r="L168" i="29"/>
  <c r="L736" i="27"/>
  <c r="E190" i="26"/>
  <c r="E191" i="26"/>
  <c r="J186" i="26"/>
  <c r="L481" i="17"/>
  <c r="I338" i="17"/>
  <c r="L338" i="17"/>
  <c r="L655" i="28"/>
  <c r="L156" i="29"/>
  <c r="K451" i="26"/>
  <c r="I102" i="28"/>
  <c r="L102" i="28"/>
  <c r="I85" i="29"/>
  <c r="L85" i="29"/>
  <c r="H102" i="26"/>
  <c r="H108" i="26"/>
  <c r="H121" i="26"/>
  <c r="H222" i="26"/>
  <c r="K222" i="26"/>
  <c r="I67" i="17"/>
  <c r="I217" i="29"/>
  <c r="L217" i="29"/>
  <c r="F188" i="28"/>
  <c r="I188" i="28"/>
  <c r="L32" i="28"/>
  <c r="K480" i="26"/>
  <c r="L545" i="17"/>
  <c r="I383" i="17"/>
  <c r="L383" i="17"/>
  <c r="F212" i="17"/>
  <c r="I212" i="17"/>
  <c r="L164" i="17"/>
  <c r="F192" i="28"/>
  <c r="I192" i="28"/>
  <c r="L174" i="28"/>
  <c r="E392" i="26"/>
  <c r="H392" i="26"/>
  <c r="K313" i="26"/>
  <c r="L85" i="27"/>
  <c r="F240" i="27"/>
  <c r="I240" i="27"/>
  <c r="L532" i="17"/>
  <c r="I33" i="27"/>
  <c r="I36" i="27"/>
  <c r="I40" i="17"/>
  <c r="L40" i="17"/>
  <c r="I495" i="27"/>
  <c r="L495" i="27"/>
  <c r="L604" i="28"/>
  <c r="L31" i="17"/>
  <c r="H303" i="26"/>
  <c r="L539" i="28"/>
  <c r="L497" i="17"/>
  <c r="I407" i="17"/>
  <c r="L407" i="17"/>
  <c r="L827" i="27"/>
  <c r="L633" i="27"/>
  <c r="I323" i="27"/>
  <c r="L323" i="27"/>
  <c r="L304" i="27"/>
  <c r="K465" i="26"/>
  <c r="I107" i="29"/>
  <c r="L107" i="29"/>
  <c r="F213" i="17"/>
  <c r="I213" i="17"/>
  <c r="L195" i="17"/>
  <c r="E389" i="26"/>
  <c r="H389" i="26"/>
  <c r="K263" i="26"/>
  <c r="L195" i="27"/>
  <c r="F242" i="27"/>
  <c r="I242" i="27"/>
  <c r="L22" i="29"/>
  <c r="L95" i="29"/>
  <c r="F110" i="29"/>
  <c r="I110" i="29"/>
  <c r="F113" i="29"/>
  <c r="I113" i="29"/>
  <c r="I114" i="29"/>
  <c r="L114" i="29"/>
  <c r="L263" i="29"/>
  <c r="L321" i="29"/>
  <c r="L337" i="29"/>
  <c r="L122" i="28"/>
  <c r="L561" i="28"/>
  <c r="L363" i="17"/>
  <c r="L516" i="27"/>
  <c r="I185" i="28"/>
  <c r="L185" i="28"/>
  <c r="H50" i="26"/>
  <c r="I424" i="27"/>
  <c r="L424" i="27"/>
  <c r="I125" i="27"/>
  <c r="L125" i="27"/>
  <c r="I236" i="27"/>
  <c r="L236" i="27"/>
  <c r="L633" i="17"/>
  <c r="L582" i="17"/>
  <c r="L765" i="27"/>
  <c r="L712" i="27"/>
  <c r="L537" i="27"/>
  <c r="L685" i="28"/>
  <c r="L641" i="28"/>
  <c r="K545" i="26"/>
  <c r="E374" i="26"/>
  <c r="H374" i="26"/>
  <c r="H383" i="26"/>
  <c r="K383" i="26"/>
  <c r="H64" i="26"/>
  <c r="F73" i="17"/>
  <c r="I73" i="17"/>
  <c r="I94" i="17"/>
  <c r="L94" i="17"/>
  <c r="D52" i="26"/>
  <c r="H52" i="26"/>
  <c r="F190" i="28"/>
  <c r="I190" i="28"/>
  <c r="H183" i="26"/>
  <c r="H186" i="26"/>
  <c r="I223" i="27"/>
  <c r="I225" i="27"/>
  <c r="I68" i="28"/>
  <c r="I70" i="28"/>
  <c r="C16" i="25"/>
  <c r="H21" i="26"/>
  <c r="H42" i="26"/>
  <c r="F209" i="17"/>
  <c r="I209" i="17"/>
  <c r="E387" i="26"/>
  <c r="H387" i="26"/>
  <c r="H78" i="26"/>
  <c r="K186" i="26"/>
  <c r="L225" i="27"/>
  <c r="F243" i="27"/>
  <c r="I243" i="27"/>
  <c r="F189" i="28"/>
  <c r="I189" i="28"/>
  <c r="L70" i="28"/>
  <c r="H76" i="26"/>
  <c r="K121" i="26"/>
  <c r="F239" i="27"/>
  <c r="I239" i="27"/>
  <c r="I244" i="27"/>
  <c r="L244" i="27"/>
  <c r="L36" i="27"/>
  <c r="L832" i="27"/>
  <c r="H77" i="26"/>
  <c r="E386" i="26"/>
  <c r="H386" i="26"/>
  <c r="E391" i="26"/>
  <c r="H391" i="26"/>
  <c r="H393" i="26"/>
  <c r="K393" i="26"/>
  <c r="K150" i="26"/>
  <c r="F210" i="17"/>
  <c r="I210" i="17"/>
  <c r="L67" i="17"/>
  <c r="K303" i="26"/>
  <c r="K42" i="26"/>
  <c r="I193" i="28"/>
  <c r="L193" i="28"/>
  <c r="I214" i="17"/>
  <c r="L214" i="17"/>
  <c r="H69" i="26"/>
  <c r="K69" i="26"/>
  <c r="L746" i="17"/>
  <c r="H75" i="26"/>
  <c r="L714" i="28"/>
  <c r="H79" i="26"/>
  <c r="H80" i="26"/>
  <c r="H82" i="26"/>
  <c r="K82" i="26"/>
  <c r="K560" i="26"/>
</calcChain>
</file>

<file path=xl/sharedStrings.xml><?xml version="1.0" encoding="utf-8"?>
<sst xmlns="http://schemas.openxmlformats.org/spreadsheetml/2006/main" count="5624" uniqueCount="890">
  <si>
    <t>Particulars</t>
  </si>
  <si>
    <t>No</t>
  </si>
  <si>
    <t>Length</t>
  </si>
  <si>
    <t>Breadth</t>
  </si>
  <si>
    <t>Depth</t>
  </si>
  <si>
    <t>Qty</t>
  </si>
  <si>
    <t>Unit</t>
  </si>
  <si>
    <t>Rate</t>
  </si>
  <si>
    <t>Amount</t>
  </si>
  <si>
    <t>Cum</t>
  </si>
  <si>
    <t>Sqm</t>
  </si>
  <si>
    <t>Sl. No.</t>
  </si>
  <si>
    <t>Net Qty</t>
  </si>
  <si>
    <t>Qtl</t>
  </si>
  <si>
    <t>For Column footing</t>
  </si>
  <si>
    <t>For Roof beams</t>
  </si>
  <si>
    <t>For RCC Column</t>
  </si>
  <si>
    <t>RCC Roof slab</t>
  </si>
  <si>
    <t>For Plinth beam</t>
  </si>
  <si>
    <t>Skirting</t>
  </si>
  <si>
    <t>For RCC Lintel</t>
  </si>
  <si>
    <t>For RCC Beam</t>
  </si>
  <si>
    <t>For RCC roof slab</t>
  </si>
  <si>
    <t>Basic Rate</t>
  </si>
  <si>
    <t>Rs.</t>
  </si>
  <si>
    <t>/Cum</t>
  </si>
  <si>
    <t>/Sqm</t>
  </si>
  <si>
    <t>Sl No.</t>
  </si>
  <si>
    <t>Particular</t>
  </si>
  <si>
    <t xml:space="preserve">Amount </t>
  </si>
  <si>
    <t>/Qtl</t>
  </si>
  <si>
    <t>D1</t>
  </si>
  <si>
    <t>D2</t>
  </si>
  <si>
    <t>TD</t>
  </si>
  <si>
    <t>For RCC Staircase</t>
  </si>
  <si>
    <t>Waist slab</t>
  </si>
  <si>
    <t>Landing</t>
  </si>
  <si>
    <t>For steps</t>
  </si>
  <si>
    <t>For footing</t>
  </si>
  <si>
    <t>For RCC staircase</t>
  </si>
  <si>
    <t>Riser</t>
  </si>
  <si>
    <t>Add A.W @ 5 %</t>
  </si>
  <si>
    <t>Horizontal wall</t>
  </si>
  <si>
    <t>Kg/Sqm</t>
  </si>
  <si>
    <t>Kg</t>
  </si>
  <si>
    <t>/Kg</t>
  </si>
  <si>
    <t>Vertical wall</t>
  </si>
  <si>
    <t>D3</t>
  </si>
  <si>
    <t>Second stair - waist slab</t>
  </si>
  <si>
    <t>Ground floor</t>
  </si>
  <si>
    <t>GROUND FLOOR</t>
  </si>
  <si>
    <t>Mass excavation</t>
  </si>
  <si>
    <t>In all kinds of soils depth up to 3M</t>
  </si>
  <si>
    <t>Note: Cost of De-watering upto 5 % of (A+B) may be added, where required assessment for dewatering shall be made as per site condition</t>
  </si>
  <si>
    <t>Depth exceeding 1.5m, but not exceeding 3 m</t>
  </si>
  <si>
    <t>For footings</t>
  </si>
  <si>
    <t>For retaining wall footings</t>
  </si>
  <si>
    <t>Note: Cost of De-watering upto 10 % may be added , where required assessment
for dewatering shall be made as per site condition</t>
  </si>
  <si>
    <t>Depth exceeding 3m, but not exceeding 4.5 m</t>
  </si>
  <si>
    <t>Mix 1:4:8 Using 40 mm nominal size graded crushed coarse aggregates</t>
  </si>
  <si>
    <t>2.1.2</t>
  </si>
  <si>
    <t>Mix 1:2:4 Using 20 mm nominal size graded crushed coarse aggregates</t>
  </si>
  <si>
    <t>2.1.6</t>
  </si>
  <si>
    <t>Cill and coping</t>
  </si>
  <si>
    <t>M25 Design Mix Using 20 mm nominal size graded crushed coarse aggregates</t>
  </si>
  <si>
    <t>2.2.3</t>
  </si>
  <si>
    <t>For RCC Column up to basement floor</t>
  </si>
  <si>
    <t xml:space="preserve">Horizontal </t>
  </si>
  <si>
    <t xml:space="preserve">Vertical </t>
  </si>
  <si>
    <t>cum</t>
  </si>
  <si>
    <t>Add shuttering @ 70 %</t>
  </si>
  <si>
    <t>2.3.2</t>
  </si>
  <si>
    <t>For columns</t>
  </si>
  <si>
    <t>MT</t>
  </si>
  <si>
    <t>For Column footing @ 1.3%</t>
  </si>
  <si>
    <t>Retaining wall</t>
  </si>
  <si>
    <t>For RCC Column 4%</t>
  </si>
  <si>
    <t>For RCC Plinth Beam 2.3%</t>
  </si>
  <si>
    <t>For RCC roof slab 2%</t>
  </si>
  <si>
    <t>For RCC Beam 3.2%</t>
  </si>
  <si>
    <t>For RCC staircase 2.3%</t>
  </si>
  <si>
    <t>For retaining wall 3.5%</t>
  </si>
  <si>
    <t>For compound</t>
  </si>
  <si>
    <t>Providing and injecting chemical emulsion for Pre-constructional Anti-Termite Treatment, creating continuous chemical barrier under and around the column pits, walls, trenches, basement excavation, top surface of the plinth filling, junction of wall and floor, along the external perimeter of building, expansion joints, over the top surface of consolidated earth on which apron is to be laid, surrounding of pipes and conduits with Chlorpyriphos 20% E.C. / Lindane 20% E.C. @ 3.19 l/m2 including cost of chemical, diluting in water to one percent concentration, labour, usage charges of machinery, complete as per specifications.</t>
  </si>
  <si>
    <t xml:space="preserve">Horizontal wall </t>
  </si>
  <si>
    <t>Lift</t>
  </si>
  <si>
    <t>Less column</t>
  </si>
  <si>
    <t xml:space="preserve">Vertical wall </t>
  </si>
  <si>
    <t>Lift opening</t>
  </si>
  <si>
    <t>/MT</t>
  </si>
  <si>
    <t>Car parking</t>
  </si>
  <si>
    <t>Beam</t>
  </si>
  <si>
    <t>W3-Staircase</t>
  </si>
  <si>
    <t>W1A-Training hall</t>
  </si>
  <si>
    <t>V2-M toilet</t>
  </si>
  <si>
    <t>V2-F toilet</t>
  </si>
  <si>
    <t>V2A-A.toilet</t>
  </si>
  <si>
    <t xml:space="preserve">W1-Store room </t>
  </si>
  <si>
    <t>W1-Training hall</t>
  </si>
  <si>
    <t>W2-Training hall</t>
  </si>
  <si>
    <t>Above sunken 2" thick</t>
  </si>
  <si>
    <t>Lounge area, board room</t>
  </si>
  <si>
    <t>D1A-Training hall</t>
  </si>
  <si>
    <t>D2-Store room/Green room</t>
  </si>
  <si>
    <t>D1-Lobby</t>
  </si>
  <si>
    <t>TD-M toilet</t>
  </si>
  <si>
    <t>TD-F toilet</t>
  </si>
  <si>
    <t>TD-A toilet</t>
  </si>
  <si>
    <t>Horizontal</t>
  </si>
  <si>
    <t>V2,V2A-F toilet, A.toilet</t>
  </si>
  <si>
    <t>Sill and chajja slab</t>
  </si>
  <si>
    <t>Providing and laying in position Cement Concrete for all Sub structures of building, Irrigation works, Sub structure works of bridges, Drain works &amp; other parallel works from 0.50m to 3.50 m height. The granite/trap/basalt crushed graded coarse aggregates and fine aggregates as per relevant IS Codes machine mixed with super plasticisers, laid in layers, well compacted using needle vibrators, providing weep holes wherever necessary, including all lead &amp; lifts, cost of all materials of quality, confirming to the requirements of relevant IS codes, labour, Usage charges of machinery, curing and all other appurtenances required to complete the work as per technical specifications.</t>
  </si>
  <si>
    <t>Doors</t>
  </si>
  <si>
    <t>a</t>
  </si>
  <si>
    <t>Site area</t>
  </si>
  <si>
    <t>Providing Coursed rubble masonry (first sort) with hard stone in foundation and plinth with Cement mortar 1:6 (1 cement : 6 coarse sand)</t>
  </si>
  <si>
    <t>CUM</t>
  </si>
  <si>
    <t>Providing and constructing load bearing wall with Solid Concrete blocks of size 400x200x200mm having block density more than 1800kg/m3 and minimum compressive strength of 4.00 N/mm2 conforming to IS 2185 (Part - I) - 2005 and constructed with CM 1:4 as per IS 2572:2005 including cost of all materials, labour, scaffolding and curing, usage
charges of machinery etc complete as per specifications.</t>
  </si>
  <si>
    <t>Providing and constructing load bearing wall with Solid Concrete blocks of size 400x200x200mm having block density more than 1800kg/m3 and minimum compressive strength of 4.00 N/mm2 conforming to IS 2185 (Part - I) - 2005 and constructed with CM 1:4 as per IS 2572:2005 including cost of all materials, labour, scaffolding and curing, usage charges of machinery etc complete as per specifications.</t>
  </si>
  <si>
    <t>Long wall</t>
  </si>
  <si>
    <t>V2A-A toilet</t>
  </si>
  <si>
    <t>M toilet</t>
  </si>
  <si>
    <t xml:space="preserve">D2-Store room </t>
  </si>
  <si>
    <t>Training hall</t>
  </si>
  <si>
    <t>GD1</t>
  </si>
  <si>
    <t>F toilet</t>
  </si>
  <si>
    <t>Store room</t>
  </si>
  <si>
    <t>Reception area</t>
  </si>
  <si>
    <t>Providing and constructing load bearing wall with Solid Concrete blocks of size 400x150x200mm having block density more than 1800kg/m3 and minimum compressive strength of 4.00 N/mm2 conforming to IS 2185 (Part - I) - 2005 and constructed with CM 1:4 as per IS 2572:2005 including cost of all materials, labour, scaffolding and curing, usage charges of machinery etc complete as per</t>
  </si>
  <si>
    <t xml:space="preserve">Horizontal &amp; vertical wall </t>
  </si>
  <si>
    <t>A toilet</t>
  </si>
  <si>
    <t>Providing and constructing load bearing wall with Solid Concrete blocks of size 400x100x200mm having block density more than 1800kg/m3 and minimum compressive strength of 4.00 N/mm2 conforming to IS 2185 (Part - I) - 2005 and constructed with CM 1:4 as per IS 2572:2005 including cost of all materials, labour, scaffolding and curing, usage charges of machinery etc complete as per pecifications.</t>
  </si>
  <si>
    <t>Vertical</t>
  </si>
  <si>
    <t>Ground floor window finn wall</t>
  </si>
  <si>
    <t>Store room/Green room</t>
  </si>
  <si>
    <t>Taining hall</t>
  </si>
  <si>
    <t>Ceiling-Ramp</t>
  </si>
  <si>
    <t>Ceiling-Entrance stair</t>
  </si>
  <si>
    <t>SECOND FLOOR</t>
  </si>
  <si>
    <t>W1-Workstations</t>
  </si>
  <si>
    <t xml:space="preserve">V6-Documents storage room </t>
  </si>
  <si>
    <t>V5-Documents storage room</t>
  </si>
  <si>
    <t>W1-Pantry</t>
  </si>
  <si>
    <t>V4- M toilet</t>
  </si>
  <si>
    <t>V4-F toilet</t>
  </si>
  <si>
    <t>W1-Cabin 02</t>
  </si>
  <si>
    <t>W1-Cabin 01</t>
  </si>
  <si>
    <t>V4- Atoilet</t>
  </si>
  <si>
    <t>W4-Board room</t>
  </si>
  <si>
    <t>Above cinder</t>
  </si>
  <si>
    <t>D3-Store room</t>
  </si>
  <si>
    <t>D4-Documents storage room</t>
  </si>
  <si>
    <t>D4-Cabin 02</t>
  </si>
  <si>
    <t>D4-Anti charger</t>
  </si>
  <si>
    <t>D5-Board room</t>
  </si>
  <si>
    <t>V4,V4-F &amp; M toilet</t>
  </si>
  <si>
    <t>V4-V4-A. toilet</t>
  </si>
  <si>
    <t>Window-Document storage room</t>
  </si>
  <si>
    <t>Window-Pantry</t>
  </si>
  <si>
    <t>Window-Lounge area</t>
  </si>
  <si>
    <t>Window-Board room</t>
  </si>
  <si>
    <t>V6-Documents storage room</t>
  </si>
  <si>
    <t>V4-M toilet</t>
  </si>
  <si>
    <t>W1-cabin 01</t>
  </si>
  <si>
    <t>V4-A toilet</t>
  </si>
  <si>
    <t>First floor window finn wall</t>
  </si>
  <si>
    <t xml:space="preserve">Ducuments storage room </t>
  </si>
  <si>
    <t>Work stations, lounge area</t>
  </si>
  <si>
    <t xml:space="preserve">Store room </t>
  </si>
  <si>
    <t>Cabin 02</t>
  </si>
  <si>
    <t>Cabin 01</t>
  </si>
  <si>
    <t>Anti chamber</t>
  </si>
  <si>
    <t xml:space="preserve">Board room </t>
  </si>
  <si>
    <t>Second floor</t>
  </si>
  <si>
    <t>W5-Room 01</t>
  </si>
  <si>
    <t>V4-Att.bath</t>
  </si>
  <si>
    <t>W5-Room 02</t>
  </si>
  <si>
    <t>W5-Room 04</t>
  </si>
  <si>
    <t>W7-Corridor</t>
  </si>
  <si>
    <t>W5-Room 07</t>
  </si>
  <si>
    <t>W5-Room 06</t>
  </si>
  <si>
    <t>W5-Room 05</t>
  </si>
  <si>
    <t>Staircase, Room 05</t>
  </si>
  <si>
    <t>D6-Room 02 &amp; 07</t>
  </si>
  <si>
    <t>D6-Room 01 &amp; 06</t>
  </si>
  <si>
    <t>D6-Room 05</t>
  </si>
  <si>
    <t>Room 01</t>
  </si>
  <si>
    <t>Room 06</t>
  </si>
  <si>
    <t>Window-Staircase</t>
  </si>
  <si>
    <t>Window-Corridor</t>
  </si>
  <si>
    <t>Window-Room 05</t>
  </si>
  <si>
    <t>V4-Att.Bath</t>
  </si>
  <si>
    <t>W5-Room 5</t>
  </si>
  <si>
    <t>TD-Att. bath</t>
  </si>
  <si>
    <t>Room 02</t>
  </si>
  <si>
    <t>Room 07</t>
  </si>
  <si>
    <t>Att.bath</t>
  </si>
  <si>
    <t>D6-Room 02</t>
  </si>
  <si>
    <t>D6-Room 01</t>
  </si>
  <si>
    <t>Room 05</t>
  </si>
  <si>
    <t>TD-Att.bath</t>
  </si>
  <si>
    <t>Corridor, Staircase</t>
  </si>
  <si>
    <t>Providing 12 mm cement plaster with cement mortar 1:6 (1 cement 6 fine sand) including rounding off corners wherever required smooth rendering, providing and removing scaffolding, including cost of materials, labour, curing complete as per specifications and as per directions of Engineer-in-charge.</t>
  </si>
  <si>
    <t>Less</t>
  </si>
  <si>
    <t>GD1-Reception area</t>
  </si>
  <si>
    <t>Providing 20 mm cement plaster of mix :1:6 (1 cement: 6 fine sand) to brick/stone masonry including rounding off corners wherever required smooth rendering, roviding and removing scaffolding, including cost of materials, labour, curing complete as per specifications and as per directions of Engineer-in-charge.</t>
  </si>
  <si>
    <t>South</t>
  </si>
  <si>
    <t xml:space="preserve">Less </t>
  </si>
  <si>
    <t>Add</t>
  </si>
  <si>
    <t>West</t>
  </si>
  <si>
    <t>Lift internal</t>
  </si>
  <si>
    <t>External plaster</t>
  </si>
  <si>
    <t>Applying one coat of water thinnable cement primer of approved brand and manufacture on wall surface :Water thinnable cement primer to give an even shade after thoroughly brooming the surface to remove all dirt, dust, mortar drops and foreign matter including preparing the surface even and sand paper smooth, cost of materials, labour complete as per specifications and as per directions of Engineer-in-charge.</t>
  </si>
  <si>
    <t>Finishing walls with Premium Acrylic Smooth exterior paint with Silicone additives with pure Acrylic Resin, UV resistant, dirt &amp; pick up resistant, Alkali &amp; Water resistant of required shade: New work (Two coats applied @ 1.43 L/10 m² over and including priming coat of exterior primer applied @ 2.20 kg/10 m²) with paint of approved quality to give an even shade, after thoroughly brooming the surface to emove all dirt, dust, mortar drops and foreign matter including preparing the surface
even and sand paper smooth, cost of materials, labour complete as per pecifications and as per directions of Engineer-in-</t>
  </si>
  <si>
    <t>Applying priming coat: With ready mixed red oxide zinc chromate primer of approved brand and manufacture on steel galvanised iron/ steel works including preparing the surface after thorougly cleaning oil, grease, dirt and foreign matter, cost of materials, labour complete as per specifications and as per directions of Engineer-in-charge.</t>
  </si>
  <si>
    <t>Providing and applying white cement based putty of average thickness 1 mm, of approved brand and manufacturer, over the plastered wall surface to prepare the surface even and smooth complete as per specifications and as per directions of Engineer in charge.</t>
  </si>
  <si>
    <t>Wall painting with acrylic emulsion paint, having VOC (Volatile Organic Compound) content less than 50 g/L, of approved brand and manufacture, including applying additional coats wherever required, to achieve even shade and colour. Two coats as per specifications and as per directions of Engineer in charge.</t>
  </si>
  <si>
    <t>Painting with synthetic enamel paint of approved brand and manufacture to give an even shade :Two coats on new work after thoroughly brooming the surface to remove all dirt, dust, mortar drops and foreign matter including preparing the surface even and sand paper smooth, cost of materials, labour complete as per specifications and as per directions of Engineer-in-charge.</t>
  </si>
  <si>
    <t>Providing and laying vitrified floor tiles with thickness 9-10 mm in different sizes with water absorption less than 0.08% and conforming to IS: 15622, of approved make, in all colours and shades, laid on 20mm thick cement mortar 1:4 (1 cement : 4 coarse sand), jointing with grey cement slurry @ 3.3 kg/ m2 including grouting the joints with white cement and matching pigments etc., complete.</t>
  </si>
  <si>
    <t>Size of Tile 600x600 mm</t>
  </si>
  <si>
    <t>9.12.2</t>
  </si>
  <si>
    <t>Providing and laying Vitrified tiles with thickness 9-10 mm in floor with different sizes with water absorption less than 0.08% and conforming to IS:15622, of approved brand &amp; manufacturer, in all colours and shade, laid with cement based high polymer modified quick set tile adhesive (water based) conforming to IS : 15477, in average 6 mm thickness, including grouting of joints (Payment for grouting of joints to be made separately).</t>
  </si>
  <si>
    <t>Size of Tile 600x1200mm</t>
  </si>
  <si>
    <t>9.21.5</t>
  </si>
  <si>
    <t>Providing and laying flooring and steps fine machine polished granite stone slabs 20 mm thick on cement mortar bed 1:6, 20 mm thick, and joints finished with cement mortar 1:3 over existing cement concrete bed , including cost of materials, mortar, labour, curing complete as per specifications.</t>
  </si>
  <si>
    <t>Grouting the joints of flooring tiles having joints of 3 mm width, using epoxy grout mix of 0.70 kg of organic coated filler of desired shade (0.10 kg of hardener and 0.20 kg of resin per kg), including filling / grouting and finishing complete as per direction of Engineer-in-charge.</t>
  </si>
  <si>
    <t>9.20.2</t>
  </si>
  <si>
    <t>Tread</t>
  </si>
  <si>
    <t>Staircase GF to FF</t>
  </si>
  <si>
    <t>Wall dado</t>
  </si>
  <si>
    <t>Lift granite clading</t>
  </si>
  <si>
    <t>Providing and fixing of Aluminium composite panel of approved make and colour for wall cladding for Brick/Rcc/stone walls &amp; coloumns/beams with necessary aluminium frame works at required level made out of 50x25x4mm C section or equivalent. The panel should consist of 3mm thick non-halogenated FR grade mineral based polymer ( 2 hrs fire resistance as per ASTM E119-12 and clause B, S1, do as per ENT 13501-1sandwiched between 0.50 skins thick aluminium sheet making a total panel thickness of 4mm. The surfaces will be finished with PVDF based coating on topsides and service coating on reverse sides would be in polyester paint. The system shall be fixed using GI brackets, aluminium L cleats and stainless steel bolts and nuts complete with spring washer and cap nuts and all other necessary accessories, sealing shall be done with necessary rods etc., complete</t>
  </si>
  <si>
    <t>Entry portico</t>
  </si>
  <si>
    <t>Providing and fixing 1st quality ceramic glazed wall tiles conforming to IS: 15622 (thickness to be specified by the manufacturer), of approved make, in all colours, shades except burgundy, bottle green, black of any size as approved by Engineer- in-Charge, in skirting, risers of steps and dados, over 12 mm thick bed of cement mortar 1:3 (1 cement : 3 coarse sand) and jointing with grey cement slurry @ 3.3kg/m2, including pointing in white cement mixed with pigment of matching shade complete.</t>
  </si>
  <si>
    <t>Supplying and fixing rolling shutters of approved make, made of required size M.S. laths, interlocked together through their entire length and jointed together at the end by end locks, mounted on specially designed pipe shaft with brackets, side guides and arrangements for inside and outside locking with push and pull operation   omplete, including the cost of providing and fixing necessary 27.5 cm long wire springs manufactured from high tensile steel wire of adequate strength conforming to IS: 4454 - part 1 and M.S. top cover of required thickness for rolling shutters. 80x1.25 mm M.S. laths with 1.25 mm thick top cover including cost of materials, labour, usage charges of machinery complete as per specifications and as per directions of the Engineer-in-Charge.</t>
  </si>
  <si>
    <t>Entry</t>
  </si>
  <si>
    <t>Extra for providing mechanical device chain and crank operation for operating rolling shutters: Exceeding 10.00 m² and upto 16.80 m² in the area including cost of materials, labour, usage charges of machinery complete as per specifications and as per directions of the Engineer-in- Charge.</t>
  </si>
  <si>
    <t xml:space="preserve">Providing and fixing M.S. grills of required pattern in frames of windows etc. with M.S. flats, square or round bars etc. including priming coat with approved steel primer all complete. Fixed to openings /wooden frames with rawl plugs screws etc.
</t>
  </si>
  <si>
    <t>Providing and fixing 12 mm thick frameless toughened glass door shutter of approved brand and manufacture, including providing and fixing top &amp; bottom pivot &amp; double acting hydraulic floor spring type fixing arrangement and making necessary holes etc. for fixing required door fittings, all complete as per direction of Engineer-in-charge (Door handle, lock and stopper etc. to be paid separately) including cost of materials, labour, usage charges of machinery complete as per specifications and as per directions of the Engineer-in-Charge.</t>
  </si>
  <si>
    <t>Providing red Salwood frames of doors, windows, clerestory windows, ventilators and other frames, wrought, framed or assembled including making plaster groves (excluding cost of cement concrete and side clamps), but including cost of materials, labour, usage charges complete as per specifications.</t>
  </si>
  <si>
    <t>Fixing of door frame in an existing opening including embedding frame in floor and walls after cutting masonry for holdfasts for embedding holdfast in cement concrete 1:3:6 of 20mm and down size granite metal painting two coats of coal tar to sides of frame, making good the damages to walls and floor as required and disposal of the debris with lead upto 50 m. including cost of materials, labour charges, complete as per specifications.</t>
  </si>
  <si>
    <t>NO</t>
  </si>
  <si>
    <t>Providing and fixing stainless steel ( Grade 304) railing made of Hollow tubes, channels, plates etc., including welding, grinding, buffing, polishing and making curvature (wherever required) and fitting the same with necessary stainless steel nuts and bolts complete, i/c fixing the railing with necessary accessories &amp; stainless steel dash fasteners, stainless steel bolts etc., of required size, on the top of the floor or the side of waist slab with suitable arrangement as per approval of Engineer-in- charge, (for payment purpose only weight of stainless steel members shall be considered excluding fixing accessories such as nuts, bolts, fasteners tc.) including cost of materials, labour, usage charges of machinery complete as per specifications and as per directions of the Engineer-in-Charge.</t>
  </si>
  <si>
    <t>Staircase railing</t>
  </si>
  <si>
    <t>Internal stairs</t>
  </si>
  <si>
    <t>Entry steps</t>
  </si>
  <si>
    <t>Avg 8KG/SQM</t>
  </si>
  <si>
    <t>KG</t>
  </si>
  <si>
    <t>GF</t>
  </si>
  <si>
    <t>Providing and fixing flush door shutter made out of solid core block board type, well seasoned , chemicaly treated hard wood battens and internal frame with minimum 45 mm wide wooden frame alround door shutters covered with cross bonded wooden sheets (core veneer) hot pressed and fastened on both sides of the door useing liquid phenol formaldehyde resin as per IS specifications 2202 (part-I) 1991. from manufacturer complete as per spcification.</t>
  </si>
  <si>
    <t>do- 30 mm thick Both side teak</t>
  </si>
  <si>
    <t>12.57.1</t>
  </si>
  <si>
    <t>125x64x1.90mm</t>
  </si>
  <si>
    <t>12.74.1</t>
  </si>
  <si>
    <t>250X10mm</t>
  </si>
  <si>
    <t>12.76.1</t>
  </si>
  <si>
    <t>Size 62 x 100mm</t>
  </si>
  <si>
    <t>M</t>
  </si>
  <si>
    <t>30mm thickness</t>
  </si>
  <si>
    <t>12.94.1</t>
  </si>
  <si>
    <t>UG sump</t>
  </si>
  <si>
    <t>Rolling shutter</t>
  </si>
  <si>
    <t>For wall dado</t>
  </si>
  <si>
    <t>FF</t>
  </si>
  <si>
    <t>Staircase FF to SF</t>
  </si>
  <si>
    <t>D4</t>
  </si>
  <si>
    <t>North</t>
  </si>
  <si>
    <t>East</t>
  </si>
  <si>
    <t>SF</t>
  </si>
  <si>
    <t>Staircase SF to TF</t>
  </si>
  <si>
    <t>D6</t>
  </si>
  <si>
    <t>Providing &amp; fixing of 2.5 track x 2-panel sliding windows made out of multi chambered UPVC(Matching to RAL-9016) sections and with minimum TiO2(Titanium Dioxide) at 6PHR with TPE(Thermo Plastic Elastomer) and lead free, gaskets -grey colour having isolated drainage and reinforced with Galvanized Iron profile through-out the window frame. The outer frame having an overall size of 94mm width x 45mm height with reinforcement of 1mm thickness and Sash with overall size of 39mm x 58mm with GI reinforcement of 1.5mm and mesh sash of size 25mm x 42mm. Coextruded
Glazing bead for fixing of glass shall be of size 20mm x 24 mm. Windows shall be provided with 5mm plain float glass, standard hardware&amp; single point locking system with touch lock. Wall thickness of frame &amp; sash shall be of 2mm-2.5mm. Maximum possible size – 1819mm x 1819mm. (The cost is inclusive of all fixtures and separate charges for minor T&amp;P's shall not be made)</t>
  </si>
  <si>
    <t>Providing and fixing factory made single extruded WPC (Wood Polymer Composite) solid door/window/Clerestory windows &amp; other Frames/ Chowkhat comprising of virgin PVC polymer of K value 58-60 (Suspension Grade), calcium carbonate and natural fibres (wood powder/rice husk/ wheat husk) and non toxic additives (maximum toxicity index of 12 for 100 g) fabricated with miter joints after applying PVC solvent cement and screwed with full body threaded star headed SS screws having minimum
frame density of 850 kg/m3, screw withdrawal strength of 2200 N (Face) &amp; 1100 N (Edge), minimum compressive strength of 58 N/mm2 , modulus of elasticity 900 N/mm2 and resistance to spread of flame of Class A category with property of being termite/borer proof, water/moisture proof and fire retardant and fixed in position with M.S hold fast/lugs/SS dash fasteners of required dia and length complete as per direction of Engineer-InCharge. (Fixtures shall be paid for separately)</t>
  </si>
  <si>
    <t>Providing and fixing factory made Green certified, Anti Termite, UV resistant, high water absorbant single extruded WPC (Wood PolymerComposite) solid plain flush door shutter of required size comprising of virgin polymer of K value 58-60 (Suspension Grade), calcium carbonate and natural fibers (wood powder/rice husk/wheat husk) and non toxic additives (maximum toxicity index of 12 for 100 g) having minimum density of 650 kg/m3 and screw withdrawal strength of 1800 N (Face) &amp; 900 N (Edge), minimum compressive strength of 50 N/mm2 , modulus of elasticity 850 N/mm2 and resistance to spread of flame of Class A category with property of being termite/borer proof, water/moisture proof and fire retardant and fixing
with stainless steel butt hinges of required size with necessary full body threaded star headed counter sunk S.S screws The cost includes cost of materials, transportation, labour and fixing charges.(Cost of Fixtures to be paid separately)</t>
  </si>
  <si>
    <t>Providing and Applying CFTRI approved two component flexible polymer modified acrylic cementitious waterproofing coating with a mix ratio of (1 Liquid: 2 Powder), to the RCC surface like bathroom, toilet, balcony &amp; utility area applied @ 1.7kg/m2 in 2 coats to achieve 1mm DFT, having Elongation at break &gt;50% as per ASTM D 412, Tensile strength &gt;1N/ mm2 as per ASTM D 412, Adhesion strength: 0.80 N/mm2 as per ASTM D 4541, crack bridging upto 1mm as per ASTM C 836, Water penetration
(5 bar pressure) as per BS EN 12390. The finished cost to include surface preparation, making coving of 50 mm X 50mm at all right angles of wall Junction with Polymer Repair Mortar and lay 45 gsm glass fibre mesh over the angle fillet when the first coat in still wet, treatment of cracks completely as per specification.</t>
  </si>
  <si>
    <t xml:space="preserve">Providing &amp; fixing of 2.5 track x 2-panel sliding windows made out of multi  chambered UPVC(Matching to RAL-9016) sections and with minimum TiO2(Titanium Dioxide) at 6PHR with TPE(Thermo Plastic Elastomer) and lead free, gaskets -grey colour having isolated drainage and reinforced with Galvanized Iron profile through-out the window frame. The outer frame having an overall size of 94mm width x 45mm height with reinforcement of 1mm thickness and Sash with overall size of 39mm x 58mm with GI reinforcement of 1.5mm and mesh sash of size 25mm x 42mm. Coextruded Glazing bead for fixing of glass shall be of size 20mm x 24 mm. Windows shall be provided with 5mm plain float glass, standard hardware&amp; single point locking system with touch lock. Wall thickness of frame &amp; sash shall be of 2mm-2.5mm. Maximum possible size – 1819mm x 1819mm. (The
cost is inclusive of all fixtures and separate charges for minor T&amp;P's shall not be made) </t>
  </si>
  <si>
    <t>Providing and fixing factory made single extruded WPC (Wood Polymer Composite) solid door/window/Clerestory windows &amp; other Frames/ Chowkhat comprising of virgin PVC polymer of K value 58-60 (Suspension Grade), calcium carbonate and natural fibres (wood powder/rice husk/ wheat husk) and non toxic additives (maximum toxicity index of 12 for 100 g) fabricated with miter joints after applying PVC solvent cement and screwed with full body threaded star headed SS screws having minimum frame density of 850 kg/m3, screw withdrawal strength of 2200 N (Face) &amp; 1100 N (Edge), minimum compressive strength of 58 N/mm2 , modulus of
elasticity 900 N/mm2 and resistance to spread of flame of Class A category
with property of being termite/borer proof, water/moisture proof and fire retardant and fixed in position with M.S hold fast/lugs/SS dash fasteners of required dia and length complete as per direction of Engineer-InCharge. (Fixtures shall be paid for separately)</t>
  </si>
  <si>
    <t>Providing and fixing factory made Green certified, Anti Termite, UV resistant, high water absorbant single extruded WPC (Wood PolymerComposite) solid plain flush door shutter of required size comprising of virgin polymer of K value 58-60 (Suspension Grade), calcium carbonate and natural fibers (wood powder/rice husk/wheat husk) and non toxic additives (maximum toxicity index of 12 for 100 g) having minimum density of 650 kg/m3 and screw withdrawal strength of 1800 N (Face) &amp; 900 N (Edge), minimum compressive strength of 50 N/mm2 , modulus of elasticity 850 N/mm2 and resistance to spread of flame of Class A category with property of being termite/borer proof, water/moisture proof and fire retardant and fixing with stainless steel butt hinges of required size with necessary full body
threaded star headed counter sunk S.S screws The cost includes cost of materials, transportation, labour and fixing charges.(Cost of Fixtures to be paid separately)</t>
  </si>
  <si>
    <t>Providing and Applying CFTRI approved two component flexible polymer modified acrylic cementitious waterproofing coating with a mix ratio of (1 Liquid: 2 Powder), to the RCC surface like bathroom, toilet, balcony &amp; utility area applied @ 1.7kg/m2 in 2 coats to achieve 1mm DFT, having Elongation at break &gt;50% as per ASTM D 412, Tensile strength &gt;1N/ mm2 as per ASTM D 412, Adhesion strength: 0.80 N/mm2 as per ASTM D 4541, crack bridging upto 1mm as per ASTM C 836, Water penetration (5 bar pressure) as per BS EN 12390. The finished cost to include surface preparation, making coving of 50 mm X 50mm at all right angles of wall
Junction with Polymer Repair Mortar and lay 45 gsm glass fibre mesh over the angle fillet when the first coat in still wet, treatment of cracks completely as per specification.</t>
  </si>
  <si>
    <t>Polishing in high gloss/matt finish melamine clear polish on wood work in required color/wooden shade texture with following process in the sequence as detailed below: 
1. The surface to be polished is rubbed with sand paper 80/120 no. and then with sand paper of 160/180 no.
2. Applying two coats of sealer with spray gun and allowing sufficient drying time for 1st coat and 2nd coat is allowed to dry for 8 to 12 hrs.
3. On drying of sealer coat, wet rubbing with emery cloth of finer grading with ample water to remove excess sealer layer and make the surface further smooth after this wet rubbing, then surface is applied with special grade melamine fillers to fill all the
small and big holes/grooves etc. Filler coat to be allowed to dry for 4 to 6 hrs on which again a light wet rubbing is done this surface is further allowed to dry for 12 hrs.                                                                                                                 4. On this, 1st coat of melamine polish is applied with spray gun using melamine clear polish and melamine thinner in required proportion. This 1st coat is allowed to dry for 24 hrs then this dry surface is again fine wet rubbed smooth, which is further allowed to dry for 12 hrs. The final melamine polish is applied with compressor pressure spray gun using melamine clear polish and melamine thinner mixed in required proportion complete as per direction of Engineer-in-Charge. (Final coat to be done in 1 or 2 layers without gap of time.)</t>
  </si>
  <si>
    <t>Providing and laying in position Cement Concrete for all Foundation works. 
The granite/trap/basalt crushed graded coarse aggregates and fine aggregates as per relevant IS Codes machine mixed with super plasticizers laid in finished layers, well compacted using needle vibrators, including all lead &amp; lifts, cost of all materials, quality confirming to the requirements of relevant IS codes, labour, Usage charges of machinery, curing and all the other appurtenances required to complete the work as per technical specifications.</t>
  </si>
  <si>
    <t>TERRECE FLOOR</t>
  </si>
  <si>
    <t>Staircase</t>
  </si>
  <si>
    <t xml:space="preserve">D-Head room </t>
  </si>
  <si>
    <t>W5-Staircase</t>
  </si>
  <si>
    <t>Head room</t>
  </si>
  <si>
    <t xml:space="preserve">Head room </t>
  </si>
  <si>
    <t xml:space="preserve">Door-Head room </t>
  </si>
  <si>
    <t>Above terrece</t>
  </si>
  <si>
    <t xml:space="preserve">Parapet wall </t>
  </si>
  <si>
    <t xml:space="preserve">Ceiling -Above head room </t>
  </si>
  <si>
    <t>Open terrece</t>
  </si>
  <si>
    <t>Above head room</t>
  </si>
  <si>
    <t>TF</t>
  </si>
  <si>
    <t>D-Head room</t>
  </si>
  <si>
    <t>Second floor window finn wall</t>
  </si>
  <si>
    <t>FIRST FLOOR</t>
  </si>
  <si>
    <t>BASEMENT FLOOR</t>
  </si>
  <si>
    <t>Retaing wall footing</t>
  </si>
  <si>
    <t>Earth work excavation for Foundation by mechanical means for all works &amp; depth upto 3 m, as per drawing and technical specifications, including setting out, shoring, strutting, barricading, caution lights, including dressing of excavated surfaces, disposing off or levelling the excavated earth or sorting &amp; stacking the selected earth for reuse in a radius of 50 m and lift upto 1.5 m including cost of labour, tools, usage of machinery &amp; other appurtenaces
required to complete the work.</t>
  </si>
  <si>
    <t>Earth work excavation by manual means for drains, canals, waste weir, draft, approach channels, key trenches, foundation of Buildings &amp; bridges and such simillar works in all kinds of soils, as per drawing and technical specifications, including setting out, shoring, strutting, barricading, caution lights, removal of stumps and other deleterious matter, excavated surface leveled and sides neatly dressed disposing off the excavated stuff or sorting &amp; stacking the
selected stuff for reuse in a radius of 50 m and lift upto 1.5 m including cost of labour, tools &amp; other appurtenaces required to complete the work.</t>
  </si>
  <si>
    <t>Note: Cost of De-watering upto 10 % may be added, where required assessment for dewatering shall be made as per site condition</t>
  </si>
  <si>
    <t>Filling available excavated earth (excluding rock) in trenches, plinth, sides of foundations and other similar works etc. in layers not exceeding 20cm in depth, consolidating each deposited layer by ramming and watering, lead up to 50 m and lift upto 1.5 m.</t>
  </si>
  <si>
    <t>Providing and laying in position Cement Concrete for levelling course for all works in foundation. The granite/trap/basalt crushed graded coarse aggregates and fine aggregates as per relevant IS Codes machine mixed, laid in layers not exceeding 150 mm thickness, well compacted using plate vibrators, including all lead &amp; lifts, cost of all materials of quality, labour, Usage charges of machinery, curing, and all the other appurtenances required to complete the work as per technical specifications.</t>
  </si>
  <si>
    <t>Providing 12 mm cement plaster with cement mortar 1:6 (1 cement: 6 fine sand) including rounding off corners wherever required smooth rendering, providing and removing scaffolding, including cost of materials, labour, curing complete as per specifications and as per directions of Engineer-in-charge.</t>
  </si>
  <si>
    <t>Providing Waterproof treatment to Retaining Wall using 2 coats of Acrylic co-polymer elastomeric sealer &amp; protector. The surface shall be prepared free of tar, dust, fungus, loose particles etc., The surface shall be applied with basecoat of healer sealer crystallization liquid and wetting agent, acrylic polymer and water in proportion 1:1:1:8 over the prepared surface. In addition, making haunch at junction of wall and Slab, all construction joints will be opened and plugged using High Alumina Cement followed by port fixing &amp; injection grouting using acrylic polymer &amp; waterproofing slurry. Over this 1 layer of SBS membrane will be laid
as reinforcing material followed by antidampness coating using. one coat of Acrylic co-polymer elastomeric sealer &amp; protector liquid will be applied over this - conforming to IS 16471:2017 Type A, requirements of UG waterproofing structures. The work shall be carried out as per the directions of the Engineer in charge.</t>
  </si>
  <si>
    <t>Providing &amp; Applying Crystalline waterproofing slurry coat RCC structure like Retaining wall, Underground tank. The material having chemical resistance properties, seals shrinkage cracks up to 0.4 mm width, capable of preventing water dampness &amp; seepages, Water permeability is Nil confirms to BS EN 12390 Part 8: 2000. Powder to water mixed at
a ratio (5:2) 5 parts powder and 2 parts water, applied @ 1.5kg/m2 in 2 coats to achieve 1.0mm DFT on a cleaned surface free from all loose materials etc., complete. The finished cost to include surface preparation completely as per specification.</t>
  </si>
  <si>
    <t>Providing and laying in position Cement Concrete for levelling course for all works in foundation. The granite/trap/basalt crushed graded coarse aggregates and fine aggregates as per relevant IS Codes machine mixed, laid in layers not exceeding 150 mm thickness, well compacted using plate vibrators, including all lead &amp; lifts, cost of all materials of quality, labour, Usage charges of machinery, curing, and all the other appurtenances required to complete the work as per technical  pecifications.</t>
  </si>
  <si>
    <t>First floor</t>
  </si>
  <si>
    <t>Basement floor</t>
  </si>
  <si>
    <t>Total</t>
  </si>
  <si>
    <t>TOTAL</t>
  </si>
  <si>
    <t>Total earth work</t>
  </si>
  <si>
    <t>Less PCC</t>
  </si>
  <si>
    <t>Finishing walls with Premium Acrylic Smooth exterior paint with Silicone additives with pure Acrylic Resin, UV resistant, dirt &amp; pick up resistant, Alkali &amp; Water resistant of required shade: New work (Two coats applied @ 1.43 L/10 m² over and including priming coat of exterior primer applied @ 2.20 kg/10 m²) with paint of approved quality to give an even shade, after thoroughly brooming the surface to emove all dirt, dust, mortar drops and foreign matter including preparing the surface even and sand paper smooth, cost of materials, labour complete as per pecifications and as per directions of Engineer-in-</t>
  </si>
  <si>
    <t>Wall internal</t>
  </si>
  <si>
    <t>wall external</t>
  </si>
  <si>
    <t>Wall inner</t>
  </si>
  <si>
    <t>Flooring</t>
  </si>
  <si>
    <t>skirting</t>
  </si>
  <si>
    <t>MT/Cum</t>
  </si>
  <si>
    <t>Room 2</t>
  </si>
  <si>
    <t>Room 7</t>
  </si>
  <si>
    <t xml:space="preserve">SUMMARY </t>
  </si>
  <si>
    <t>GRAND TOTAL</t>
  </si>
  <si>
    <t>Sump</t>
  </si>
  <si>
    <t>Footing filling</t>
  </si>
  <si>
    <t>Retaining wall side filling</t>
  </si>
  <si>
    <t>Below plinth beam</t>
  </si>
  <si>
    <t>Below floor</t>
  </si>
  <si>
    <t>For below retaining wall footing</t>
  </si>
  <si>
    <t>Below compound</t>
  </si>
  <si>
    <t>b</t>
  </si>
  <si>
    <t>c</t>
  </si>
  <si>
    <t>d</t>
  </si>
  <si>
    <t>e</t>
  </si>
  <si>
    <t>f</t>
  </si>
  <si>
    <t>g</t>
  </si>
  <si>
    <t>Wall external</t>
  </si>
  <si>
    <t>Less footing</t>
  </si>
  <si>
    <t>Less columns</t>
  </si>
  <si>
    <t>Entrance step</t>
  </si>
  <si>
    <t>Providing and fixing factory made Green certified, Anti Termite, UV resistant,high water absorbant single extruded WPC (Wood PolymerComposite) solid plain flush door shutter of required size comprising of virgin polymer of K value 58-60 (Suspension Grade), calcium carbonate and natural fibers(wood powder/rice husk/wheat husk) and non toxic additives (maximum toxicity index of 12 for 100 g) having minimum density of 650 kg/m3 andscrew withdrawal strength of 1800 N (Face) &amp; 900 N (Edge), minimum compressive strength of 50 N/mm2 , modulus of elasticity 850 N/mm2 and resistance to spread of flame of Class A category with property of being termite/borer proof, water/moisture proof and fire retardant and fixing with stainless steel butt hinges of required size with necessary full body threaded star headed counter sunk S.S screws The cost includes cost of
materials, transportation, labour and fixing charges.(Cost of Fixtures to be paid separately)</t>
  </si>
  <si>
    <t>Providing and fixing bright finished brass hanging type floor door stopper with necessary screws, etc. complete.</t>
  </si>
  <si>
    <t>Providing and fixing chromium plated brass 100 mm mortice latch and lock with 6 levers and a pair of lever handles of approved quality with necessary screws etc. complete.</t>
  </si>
  <si>
    <t>Providing and fixing chromium plated brass handles of 100/125 mm with necessary screws etc. complete</t>
  </si>
  <si>
    <t>Providing and fixing bright finished brass tower bolts (barrel type) with necessary screws etc. complete :</t>
  </si>
  <si>
    <t>Providing and fixing IS : 12817 marked stainless steel butt hinges with stainless steel screws etc. complete :</t>
  </si>
  <si>
    <t>Providing &amp; fixing of 2.5 track x 2-panel sliding windows made out of multi chambered UPVC(Matching to RAL-9016) sections and with minimum TiO2(Titanium Dioxide) at 6PHR with TPE(Thermo Plastic Elastomer) and lead free, gaskets -grey colour having isolated drainage and reinforced with Galvanized Iron profile through-out the window frame. The outer frame having an overall size of 94mm width x 45mm height with reinforcement of 1mm thickness and Sash with overall size of 39mm x 58mm with GI reinforcement of 1.5mm and mesh sash of size 25mm x 42mm. Coextruded Glazing bead for fixing of glass shall be of size 20mm x 24 mm. Windows shall be provided with 5mm plain float glass, standard hardware&amp; single point locking system with touch lock. Wall thickness of frame &amp; sash shall be of 2mm-2.5mm. Maximum possible size – 1819mm x 1819mm. (The
cost is inclusive of all fixtures and separate charges for minor T&amp;P's shall not be made)</t>
  </si>
  <si>
    <t>Finishing walls with Premium Acrylic Smooth exterior paint with Silicone additives with pure Acrylic Resin, UV resistant, dirt &amp; pick up resistant, Alkali &amp; Water resistant of required shade: New work (Two coats applied @ 1.43 L/10 m² over and including priming coat of exterior primer applied @ 2.20 kg/10 m²) with paint of approved quality to give an even shade, after thoroughly brooming the surface to emove all dirt, dust, mortar drops and foreign matter including preparing the surface
even and sand paper smooth, cost of materials, labour complete as per pecifications and as per directions of Architect-in-Charge</t>
  </si>
  <si>
    <t>Applying priming coat: With ready mixed red oxide zinc chromate primer of approved brand and manufacture on steel galvanised iron/ steel works including preparing the surface after thorougly cleaning oil, grease, dirt and foreign matter, cost of materials, labour complete as per specifications and as per directions of Architect-in-charge.</t>
  </si>
  <si>
    <t>Painting with synthetic enamel paint of approved brand and manufacture to give an even shade :Two coats on new work after thoroughly brooming the surface to remove all dirt, dust, mortar drops and foreign matter including preparing the surface even and sand paper smooth, cost of materials, labour complete as per specifications and as per directions of Architect-in-charge.</t>
  </si>
  <si>
    <t>Providing and applying white cement based putty of average thickness 1 mm, of approved brand and manufacturer, over the plastered wall surface to prepare the surface even and smooth complete as per specifications and as per directions of Architect in charge.</t>
  </si>
  <si>
    <t>Wall painting with acrylic emulsion paint, having VOC (Volatile Organic Compound) content less than 50 g/L, of approved brand and manufacture, including applying additional coats wherever required, to achieve even shade and colour. Two coats as per specifications and as per directions of Architect in charge.</t>
  </si>
  <si>
    <t>Grouting the joints of flooring tiles having joints of 3 mm width, using epoxy grout mix of 0.70 kg of organic coated filler of desired shade (0.10 kg of hardener and 0.20 kg of resin per kg), including filling / grouting and finishing complete as per direction of Architect-in-charge.</t>
  </si>
  <si>
    <t>Supplying and fixing rolling shutters of approved make, made of required size M.S. laths, interlocked together through their entire length and jointed together at the end by end locks, mounted on specially designed pipe shaft with brackets, side guides and arrangements for inside and outside locking with push and pull operation   omplete, including the cost of providing and fixing necessary 27.5 cm long wire springs manufactured from high tensile steel wire of adequate strength conforming to IS: 4454 - part 1 and M.S. top cover of required thickness for rolling shutters. 80x1.25 mm M.S. laths with 1.25 mm thick top cover including cost of materials, labour, usage charges of machinery complete as per specifications and as per directions of the Architect-in-charge.</t>
  </si>
  <si>
    <t>Providing and fixing stainless steel ( Grade 304) railing made of Hollow tubes, channels, plates etc., including welding, grinding, buffing, polishing and making curvature (wherever required) and fitting the same with necessary stainless steel nuts and bolts complete, i/c fixing the railing with necessary accessories &amp; stainless steel dash fasteners, stainless steel bolts etc., of required size, on the top of the floor or the side of waist slab with suitable arrangement as per approval of Engineer-in- charge, (for payment purpose only weight of stainless steel members shall be considered excluding fixing accessories such as nuts, bolts, fasteners tc.) including cost of materials, labour, usage charges of machinery complete as per specifications and as per directions of the Architect-in-charge.</t>
  </si>
  <si>
    <t>Providing and fixing 12 mm thick frameless toughened glass door shutter of approved brand and manufacture, including providing and fixing top &amp; bottom pivot &amp; double acting hydraulic floor spring type fixing arrangement and making necessary holes etc. for fixing required door fittings, all complete as per direction of Architect-in-charge (Door handle, lock and stopper etc. to be paid separately) including cost of materials, labour, usage charges of machinery complete as per specifications and as per directions of the Architect-in-charge.</t>
  </si>
  <si>
    <t>Providing 12 mm cement plaster with cement mortar 1:6 (1 cement 6 fine sand) including rounding off corners wherever required smooth rendering, providing and removing scaffolding, including cost of materials, labour, curing complete as per specifications and as per directions of Architect-in-charge.</t>
  </si>
  <si>
    <t>Providing 20 mm cement plaster of mix :1:6 (1 cement: 6 fine sand) to brick/stone masonry including rounding off corners wherever required smooth rendering, roviding and removing scaffolding, including cost of materials, labour, curing complete as per specifications and as per directions of Architect-in-charge.</t>
  </si>
  <si>
    <t>Applying one coat of water thinnable cement primer of approved brand and manufacture on wall surface :Water thinnable cement primer to give an even shade after thoroughly brooming the surface to remove all dirt, dust, mortar drops and foreign matter including preparing the surface even and sand paper smooth, cost of materials, labour complete as per specifications and as per directions of Architect-in-charge.</t>
  </si>
  <si>
    <t>Providing and fixing factory made single extruded WPC (Wood Polymer Composite) solid door/window/Clerestory windows &amp; other Frames/ Chowkhat comprising of virgin PVC polymer of K value 58-60 (Suspension Grade), calcium carbonate and natural fibres (wood powder/rice husk/ wheat husk) and non toxic additives (maximum toxicity index of 12 for 100 g) fabricated with miter joints after applying PVC solvent cement and screwed with full body threaded star headed SS screws having minimum frame density of 850 kg/m3, screw withdrawal strength of 2200 N (Face) &amp; 1100 N (Edge), minimum compressive strength of 58 N/mm2 , modulus of elasticity 900 N/mm2 and resistance to spread of flame of Class A category with property of being termite/borer proof, water/moisture proof and fire retardant and fixed in position with M.S hold fast/lugs/SS dash fasteners of required dia and length complete as per direction of Engineer-InCharge. (Fixtures shall be paid for separately)</t>
  </si>
  <si>
    <t>Polishing in high gloss/matt finish melamine clear polish on wood work in required color/wooden shade texture with following process in the sequence as detailed below:
1. The surface to be polished is rubbed with sand paper 80/120 no. and then with sand paper of 160/180 no.
2. Applying two coats of sealer with spray gun and allowing sufficient drying time for 1st coat and 2nd coat is allowed to dry for 8 to 12 hrs.
3. On drying of sealer coat, wet rubbing with emery cloth of finer grading with ample water to remove excess sealer layer and make the surface further smooth after this wet rubbing, then surface is applied with special grade melamine fillers to fill all the
small and big holes/grooves etc. Filler coat to be allowed to dry for 4 to 6 hrs on which again a light wet rubbing is done this surface is further allowed to dry for 12 hrs.                                                                                                                                                4. On this, 1st coat of melamine polish is applied with spray gun using melamine clear polish and melamine thinner in required proportion. This 1st coat is allowed to dry for 24 hrs then this dry surface is again fine wet rubbed smooth, which is further allowed to dry for 12 hrs. The final melamine polish is applied with compressor pressure spray gun using melamine clear polish and melamine thinner mixed in required proportion complete as per direction of Architect-in-Charge. (Final coat to be done in 1 or 2 layers without gap of time.)</t>
  </si>
  <si>
    <t>Providing and Applying CFTRI approved two component flexible polymermodified acrylic cementitious waterproofing coating with a mix ratio of(1 Liquid: 2 Powder), to the RCC surface like bathroom, toilet, balcony &amp;utility area applied @ 1.7kg/m2 in 2 coats to achieve 1mm DFT, having Elongation at break &gt;50% as per ASTM D 412, Tensile strength &gt;1N/mm2 as per ASTM D 412, Adhesion strength: 0.80 N/mm2 as per ASTMD 4541, crack bridging upto 1mm as per ASTM C 836, Water penetration(5 bar pressure) as per BS EN 12390. The finished cost to include surface preparation, making coving of 50 mm X 50mm at all right angles of wall Junction with Polymer Repair Mortar and lay 45 gsm glass fibre mesh over the angle fillet when the first coat in still wet, treatment of cracks completely as per specification.</t>
  </si>
  <si>
    <t>Polishing in high gloss/matt finish melamine clear polish on wood work in required color/wooden shade texture with following process in the sequence as detailed below:
1. The surface to be polished is rubbed with sand paper 80/120 no. and then with sand paper of 160/180 no.
2. Applying two coats of sealer with spray gun and allowing sufficient drying time for 1st coat and 2nd coat is allowed to dry for 8 to 12 hrs.
3. On drying of sealer coat, wet rubbing with emery cloth of finer grading with ample water to remove excess sealer layer and make the surface further smooth after this wet rubbing, then surface is applied with special grade melamine fillers to fill all the
small and big holes/grooves etc. Filler coat to be allowed to dry for 4 to 6 hrs on which again a light wet rubbing is done this surface is further allowed to dry for 12 hrs.                                                                                                                                   4. On this, 1st coat of melamine polish is applied with spray gun using melamine clear polish and melamine thinner in required proportion. This 1st coat is allowed to dry for 24 hrs then this dry surface is again fine wet rubbed smooth, which is further allowed to dry for 12 hrs. The final melamine polish is applied with compressor pressure spray gun using melamine clear polish and melamine thinner mixed in required proportion complete as per direction of Engineer-in-Charge. (Final coat to be done in 1 or 2 layers without gap of time.)</t>
  </si>
  <si>
    <t>Terrace floor</t>
  </si>
  <si>
    <t xml:space="preserve">DETAILED BILL OF QUANTITIES FOR THE PROPOSED CONSTRUCTION OF COMMERCIAL BUILDING FOR KSSFCL AT MYSURU. </t>
  </si>
  <si>
    <t>i</t>
  </si>
  <si>
    <t>1.4.2</t>
  </si>
  <si>
    <r>
      <t>Item Code:</t>
    </r>
    <r>
      <rPr>
        <sz val="11"/>
        <color indexed="63"/>
        <rFont val="Nunito Sans"/>
      </rPr>
      <t> Item No 1.14 Pag no 8 Vol-1</t>
    </r>
  </si>
  <si>
    <r>
      <t>Item Code:</t>
    </r>
    <r>
      <rPr>
        <sz val="11"/>
        <color indexed="63"/>
        <rFont val="Nunito Sans"/>
      </rPr>
      <t> Item No 1.4 Pag no 5 Vol-1</t>
    </r>
  </si>
  <si>
    <t>Item No 1.4.3 Pag no 6 Vol-1</t>
  </si>
  <si>
    <r>
      <t>Item Code:</t>
    </r>
    <r>
      <rPr>
        <sz val="11"/>
        <color indexed="63"/>
        <rFont val="Nunito Sans"/>
      </rPr>
      <t> Item No 1.9 Pag no 7 Vol-1</t>
    </r>
  </si>
  <si>
    <r>
      <t>Item Code:</t>
    </r>
    <r>
      <rPr>
        <sz val="11"/>
        <color indexed="63"/>
        <rFont val="Nunito Sans"/>
      </rPr>
      <t> Item No 2.1 Pag no 15 Vol-1</t>
    </r>
  </si>
  <si>
    <r>
      <t>Item Code:</t>
    </r>
    <r>
      <rPr>
        <sz val="11"/>
        <color indexed="63"/>
        <rFont val="Nunito Sans"/>
      </rPr>
      <t> Item No 2.2 Pag no 15 Vol-1</t>
    </r>
  </si>
  <si>
    <r>
      <t>Item Code:</t>
    </r>
    <r>
      <rPr>
        <sz val="11"/>
        <color indexed="63"/>
        <rFont val="Nunito Sans"/>
      </rPr>
      <t> Item No 2.3 Pag no 15 Vol-1</t>
    </r>
  </si>
  <si>
    <t>Providing and laying in Cement Concrete for all Basement &amp; surface level works, return walls, retaining walls, sunken floors etc. The granite/trap/ basalt crushed graded coarse aggregates and fine aggregates as per relevant IS Codes machine mixed with super plasticisers, laid in layers, well compacted using needle vibrators, providing weep holes wherever necessary, including all lead &amp; lifts, cost of all materials of quality, labour, Usage charges of machinery, curing and all other appurtenances required to complete the work as per technical  pecifications.</t>
  </si>
  <si>
    <r>
      <t>Item Code:</t>
    </r>
    <r>
      <rPr>
        <sz val="11"/>
        <color indexed="63"/>
        <rFont val="Nunito Sans"/>
      </rPr>
      <t> Item No 2.11 Pag no 18 Vol-1</t>
    </r>
  </si>
  <si>
    <r>
      <t>Item Code:</t>
    </r>
    <r>
      <rPr>
        <sz val="11"/>
        <color indexed="63"/>
        <rFont val="Nunito Sans"/>
      </rPr>
      <t> Item No 4.1 Pag no 5 Vol-2</t>
    </r>
  </si>
  <si>
    <r>
      <t>Item code:</t>
    </r>
    <r>
      <rPr>
        <sz val="11"/>
        <color indexed="63"/>
        <rFont val="Nunito Sans"/>
      </rPr>
      <t> Item No 5.2 Pag no 9 Vol-2</t>
    </r>
  </si>
  <si>
    <r>
      <t>Item Code:</t>
    </r>
    <r>
      <rPr>
        <sz val="11"/>
        <color indexed="63"/>
        <rFont val="Nunito Sans"/>
      </rPr>
      <t> Item No 6.32 Pag no 17 Vol-2</t>
    </r>
  </si>
  <si>
    <r>
      <t>Item Code:</t>
    </r>
    <r>
      <rPr>
        <sz val="11"/>
        <color indexed="63"/>
        <rFont val="Nunito Sans"/>
      </rPr>
      <t> Item No 8.1.2 Pag no 41 Vol-2</t>
    </r>
  </si>
  <si>
    <r>
      <t>Item Code:</t>
    </r>
    <r>
      <rPr>
        <sz val="11"/>
        <color indexed="63"/>
        <rFont val="Nunito Sans"/>
      </rPr>
      <t> Item No 8.3.2 Pag no 41 Vol-2</t>
    </r>
  </si>
  <si>
    <r>
      <t>Item Code:</t>
    </r>
    <r>
      <rPr>
        <sz val="11"/>
        <color indexed="63"/>
        <rFont val="Nunito Sans"/>
      </rPr>
      <t> Item No 8.27 Pag no 45 Vol-2</t>
    </r>
  </si>
  <si>
    <r>
      <t>Item Code:</t>
    </r>
    <r>
      <rPr>
        <sz val="11"/>
        <color indexed="63"/>
        <rFont val="Nunito Sans"/>
      </rPr>
      <t> Item No 8.31 Pag no 46 Vol-2</t>
    </r>
  </si>
  <si>
    <r>
      <t>Item Code:</t>
    </r>
    <r>
      <rPr>
        <sz val="11"/>
        <color indexed="63"/>
        <rFont val="Nunito Sans"/>
      </rPr>
      <t> Item No 8.34.3 Pag no 47 Vol-2</t>
    </r>
  </si>
  <si>
    <r>
      <t>Item Code:</t>
    </r>
    <r>
      <rPr>
        <sz val="11"/>
        <color indexed="63"/>
        <rFont val="Nunito Sans"/>
      </rPr>
      <t> Item No 8.40 Pag no 48 Vol-2</t>
    </r>
  </si>
  <si>
    <r>
      <t>Item Code:</t>
    </r>
    <r>
      <rPr>
        <sz val="11"/>
        <color indexed="63"/>
        <rFont val="Nunito Sans"/>
      </rPr>
      <t> Item No 8.51 Pag no 50 Vol-2</t>
    </r>
  </si>
  <si>
    <r>
      <t>Item Code:</t>
    </r>
    <r>
      <rPr>
        <sz val="11"/>
        <color indexed="63"/>
        <rFont val="Nunito Sans"/>
      </rPr>
      <t> Item No 8.54.2 Pag no 50 Vol-2</t>
    </r>
  </si>
  <si>
    <r>
      <t>Item Code:</t>
    </r>
    <r>
      <rPr>
        <sz val="11"/>
        <color indexed="63"/>
        <rFont val="Nunito Sans"/>
      </rPr>
      <t> Item No 9.12.2 Pag no 60 Vol-2</t>
    </r>
  </si>
  <si>
    <r>
      <t>Item Code:</t>
    </r>
    <r>
      <rPr>
        <sz val="11"/>
        <color indexed="63"/>
        <rFont val="Nunito Sans"/>
      </rPr>
      <t> Item No 9.30 Pag no 64 Vol-2</t>
    </r>
  </si>
  <si>
    <r>
      <t>Item Code:</t>
    </r>
    <r>
      <rPr>
        <sz val="11"/>
        <color indexed="63"/>
        <rFont val="Nunito Sans"/>
      </rPr>
      <t> Item No 10.18 Pag no 71 Vol-2</t>
    </r>
  </si>
  <si>
    <r>
      <t>Item Code:</t>
    </r>
    <r>
      <rPr>
        <sz val="11"/>
        <color indexed="63"/>
        <rFont val="Nunito Sans"/>
      </rPr>
      <t> Item No 11.6.1 Pag no 78 Vol-2</t>
    </r>
  </si>
  <si>
    <r>
      <t>Item Code:</t>
    </r>
    <r>
      <rPr>
        <sz val="11"/>
        <color indexed="63"/>
        <rFont val="Nunito Sans"/>
      </rPr>
      <t> Item No 11.28 Pag no 85 Vol-2</t>
    </r>
  </si>
  <si>
    <r>
      <t>Item Code:</t>
    </r>
    <r>
      <rPr>
        <sz val="11"/>
        <color indexed="63"/>
        <rFont val="Nunito Sans"/>
      </rPr>
      <t> Item No 15.27 Pag no 156 Vol-2</t>
    </r>
  </si>
  <si>
    <r>
      <t>Item Code:</t>
    </r>
    <r>
      <rPr>
        <sz val="11"/>
        <color indexed="63"/>
        <rFont val="Nunito Sans"/>
      </rPr>
      <t> Item No 15.23 Pag no 155 Vol-2</t>
    </r>
  </si>
  <si>
    <r>
      <t xml:space="preserve">Providing and removing centering, shuttering, strutting, propping etc., and removal of form work for foundations, </t>
    </r>
    <r>
      <rPr>
        <b/>
        <sz val="10"/>
        <rFont val="Arial"/>
        <family val="2"/>
      </rPr>
      <t>footings</t>
    </r>
    <r>
      <rPr>
        <sz val="10"/>
        <rFont val="Arial"/>
        <family val="2"/>
      </rPr>
      <t xml:space="preserve">, bases of columns for mass concrete including cost of all materials, labour complete as per specifications. </t>
    </r>
  </si>
  <si>
    <t>Footing</t>
  </si>
  <si>
    <t>6i</t>
  </si>
  <si>
    <t>Retaining wall footing</t>
  </si>
  <si>
    <t>SQM</t>
  </si>
  <si>
    <t xml:space="preserve"> Providing and removing centering, shuttering, strutting, propping etc., for columns, pillars, piers, abutments, post and struts square / rectangular / polygon in plan including cost of all materials, labour complete as per specifications</t>
  </si>
  <si>
    <t>Columns</t>
  </si>
  <si>
    <t>Plinth beam</t>
  </si>
  <si>
    <t xml:space="preserve"> Providing and removing centering, shuttering, strutting, propping etc., and removal of form work for columns, pillars, piers, post and struts, circular or curved in plan including cost of all materials, labour complete as per specifications. </t>
  </si>
  <si>
    <t>7i</t>
  </si>
  <si>
    <t>For beams</t>
  </si>
  <si>
    <t>For roof</t>
  </si>
  <si>
    <t xml:space="preserve"> Providing and removing centering, shuttering, strutting, propping etc., for columns, pillars, piers, abutments, post and struts square / rectangular / polygon in plan including cost of all materials, labour complete as per specifications.</t>
  </si>
  <si>
    <t xml:space="preserve"> Providing and removing centering, shuttering, strutting, propping etc.,and removal of form work for sides and soffits of beams, beam haunchings,cantilever girders, bressumers and lintels not exceeding 1m in depth including cost of all materials, labour complete as per specifications. Specification </t>
  </si>
  <si>
    <t>lintle</t>
  </si>
  <si>
    <t>chajja</t>
  </si>
  <si>
    <t>Beams</t>
  </si>
  <si>
    <t>Roof slab</t>
  </si>
  <si>
    <t xml:space="preserve">Providing and removing centring,shuttering ,strutting,propping etc and removal of form work for flat surface such as suspended floors, roofs,landings, balconies, and likes, thickness upto 200mm including cost of all materials, labour complete as per specification.  Specification NO. KBS 4.6.2(P - 16, I - 4.29)   </t>
  </si>
  <si>
    <t xml:space="preserve"> Providing and removing centering, shuttering, strutting, propping etc., and removal of form work for stairs (excluding landing) except spiral staircase including cost of all materials, labour complete as per specification .</t>
  </si>
  <si>
    <t>2.5.2</t>
  </si>
  <si>
    <r>
      <t>Item Code:</t>
    </r>
    <r>
      <rPr>
        <sz val="11"/>
        <color indexed="63"/>
        <rFont val="Nunito Sans"/>
      </rPr>
      <t> Item No 2.5 Pag no 16 Vol-1</t>
    </r>
  </si>
  <si>
    <r>
      <t>Item Code:</t>
    </r>
    <r>
      <rPr>
        <sz val="11"/>
        <color indexed="63"/>
        <rFont val="Nunito Sans"/>
      </rPr>
      <t> Item No 6.34 Pag no 17 Vol-2</t>
    </r>
  </si>
  <si>
    <r>
      <t>Item Code:</t>
    </r>
    <r>
      <rPr>
        <sz val="11"/>
        <color indexed="63"/>
        <rFont val="Nunito Sans"/>
      </rPr>
      <t> Item No 8.82 Pag no 54 Vol-2</t>
    </r>
  </si>
  <si>
    <r>
      <t>Item Code:</t>
    </r>
    <r>
      <rPr>
        <sz val="11"/>
        <color indexed="63"/>
        <rFont val="Nunito Sans"/>
      </rPr>
      <t> Item No 9.21 Pag no 62 Vol-2</t>
    </r>
  </si>
  <si>
    <r>
      <t>Item Code:</t>
    </r>
    <r>
      <rPr>
        <sz val="11"/>
        <color indexed="63"/>
        <rFont val="Nunito Sans"/>
      </rPr>
      <t> Item No 10.14  Pag no 71 Vol-2</t>
    </r>
  </si>
  <si>
    <r>
      <t>Item Code:</t>
    </r>
    <r>
      <rPr>
        <sz val="11"/>
        <color indexed="63"/>
        <rFont val="Nunito Sans"/>
      </rPr>
      <t> Item No 9.12 Pag no 60 Vol-2</t>
    </r>
  </si>
  <si>
    <r>
      <t>Item Code:</t>
    </r>
    <r>
      <rPr>
        <sz val="11"/>
        <color indexed="63"/>
        <rFont val="Nunito Sans"/>
      </rPr>
      <t> Item No 9.20  Pag no 62 Vol-2</t>
    </r>
  </si>
  <si>
    <r>
      <t>Item Code:</t>
    </r>
    <r>
      <rPr>
        <sz val="11"/>
        <color indexed="63"/>
        <rFont val="Nunito Sans"/>
      </rPr>
      <t> Item No 9.30  Pag no 64 Vol-2</t>
    </r>
  </si>
  <si>
    <r>
      <t>Item Code:</t>
    </r>
    <r>
      <rPr>
        <sz val="11"/>
        <color indexed="63"/>
        <rFont val="Nunito Sans"/>
      </rPr>
      <t> Item No 10.18  Pag no 71 Vol-2</t>
    </r>
  </si>
  <si>
    <r>
      <t>Item Code:</t>
    </r>
    <r>
      <rPr>
        <sz val="11"/>
        <color indexed="63"/>
        <rFont val="Nunito Sans"/>
      </rPr>
      <t> Item No 10.15  Pag no 71 Vol-2</t>
    </r>
  </si>
  <si>
    <r>
      <t>Item Code:</t>
    </r>
    <r>
      <rPr>
        <sz val="11"/>
        <color indexed="63"/>
        <rFont val="Nunito Sans"/>
      </rPr>
      <t> Item No 11.6.1  Pag no 78 Vol-2</t>
    </r>
  </si>
  <si>
    <r>
      <t>Item Code:</t>
    </r>
    <r>
      <rPr>
        <sz val="11"/>
        <color indexed="63"/>
        <rFont val="Nunito Sans"/>
      </rPr>
      <t> Item No 11.8.1  Pag no 78 Vol-2</t>
    </r>
  </si>
  <si>
    <r>
      <t>Item Code:</t>
    </r>
    <r>
      <rPr>
        <sz val="11"/>
        <color indexed="63"/>
        <rFont val="Nunito Sans"/>
      </rPr>
      <t> Item No 11.28  Pag no 85 Vol-2</t>
    </r>
  </si>
  <si>
    <r>
      <t>Item Code:</t>
    </r>
    <r>
      <rPr>
        <sz val="11"/>
        <color indexed="63"/>
        <rFont val="Nunito Sans"/>
      </rPr>
      <t> Item No 11.34.B  Pag no 86 Vol-2</t>
    </r>
  </si>
  <si>
    <r>
      <t>Item Code:</t>
    </r>
    <r>
      <rPr>
        <sz val="11"/>
        <color indexed="63"/>
        <rFont val="Nunito Sans"/>
      </rPr>
      <t> Item No 11.52  Pag no 94 Vol-2</t>
    </r>
  </si>
  <si>
    <r>
      <t>Item Code:</t>
    </r>
    <r>
      <rPr>
        <sz val="11"/>
        <color indexed="63"/>
        <rFont val="Nunito Sans"/>
      </rPr>
      <t> Item No 12.13.1  Pag no 100 Vol-2</t>
    </r>
  </si>
  <si>
    <r>
      <t>Item Code:</t>
    </r>
    <r>
      <rPr>
        <sz val="11"/>
        <color indexed="63"/>
        <rFont val="Nunito Sans"/>
      </rPr>
      <t> Item No 12.51  Pag no 104 Vol-2</t>
    </r>
  </si>
  <si>
    <r>
      <t>Item Code:</t>
    </r>
    <r>
      <rPr>
        <sz val="11"/>
        <color indexed="63"/>
        <rFont val="Nunito Sans"/>
      </rPr>
      <t> Item No 12.57  Pag no 105 Vol-2</t>
    </r>
  </si>
  <si>
    <r>
      <t>Item Code:</t>
    </r>
    <r>
      <rPr>
        <sz val="11"/>
        <color indexed="63"/>
        <rFont val="Nunito Sans"/>
      </rPr>
      <t> Item No 12.74  Pag no 107 Vol-2</t>
    </r>
  </si>
  <si>
    <r>
      <t>Item Code:</t>
    </r>
    <r>
      <rPr>
        <sz val="11"/>
        <color indexed="63"/>
        <rFont val="Nunito Sans"/>
      </rPr>
      <t> Item No 12.76.1  Pag no 107 Vol-2</t>
    </r>
  </si>
  <si>
    <r>
      <t>Item Code:</t>
    </r>
    <r>
      <rPr>
        <sz val="11"/>
        <color indexed="63"/>
        <rFont val="Nunito Sans"/>
      </rPr>
      <t> Item No 12.58  Pag no 105 Vol-2</t>
    </r>
  </si>
  <si>
    <r>
      <t>Item Code:</t>
    </r>
    <r>
      <rPr>
        <sz val="11"/>
        <color indexed="63"/>
        <rFont val="Nunito Sans"/>
      </rPr>
      <t> Item No 12.6  Pag no 105 Vol-2</t>
    </r>
  </si>
  <si>
    <r>
      <t>Item Code:</t>
    </r>
    <r>
      <rPr>
        <sz val="11"/>
        <color indexed="63"/>
        <rFont val="Nunito Sans"/>
      </rPr>
      <t> Item No 12.62  Pag no 105 Vol-2</t>
    </r>
  </si>
  <si>
    <r>
      <t>Item Code:</t>
    </r>
    <r>
      <rPr>
        <sz val="11"/>
        <color indexed="63"/>
        <rFont val="Nunito Sans"/>
      </rPr>
      <t> Item No 12.89  Pag no 110 Vol-2</t>
    </r>
  </si>
  <si>
    <r>
      <t>Item Code:</t>
    </r>
    <r>
      <rPr>
        <sz val="11"/>
        <color indexed="63"/>
        <rFont val="Nunito Sans"/>
      </rPr>
      <t> Item No 12.93  Pag no 111 Vol-2</t>
    </r>
  </si>
  <si>
    <r>
      <t>Item Code:</t>
    </r>
    <r>
      <rPr>
        <sz val="11"/>
        <color indexed="63"/>
        <rFont val="Nunito Sans"/>
      </rPr>
      <t> Item No 12.94  Pag no 111 Vol-2</t>
    </r>
  </si>
  <si>
    <r>
      <t>Item Code:</t>
    </r>
    <r>
      <rPr>
        <sz val="11"/>
        <color indexed="63"/>
        <rFont val="Nunito Sans"/>
      </rPr>
      <t> Item No 15.10  Pag no 149 Vol-2</t>
    </r>
  </si>
  <si>
    <t>Door lintle</t>
  </si>
  <si>
    <t>window</t>
  </si>
  <si>
    <t>Chajja</t>
  </si>
  <si>
    <r>
      <t>Item Code:</t>
    </r>
    <r>
      <rPr>
        <sz val="10"/>
        <color indexed="63"/>
        <rFont val="Nunito Sans"/>
      </rPr>
      <t> Item No 2.11 Pag no 18 Vol-1</t>
    </r>
  </si>
  <si>
    <r>
      <t>Item Code:</t>
    </r>
    <r>
      <rPr>
        <sz val="10"/>
        <color indexed="63"/>
        <rFont val="Nunito Sans"/>
      </rPr>
      <t> Item No 6.33 Pag no 17 Vol-2</t>
    </r>
  </si>
  <si>
    <r>
      <t>Item Code:</t>
    </r>
    <r>
      <rPr>
        <sz val="10"/>
        <color indexed="63"/>
        <rFont val="Nunito Sans"/>
      </rPr>
      <t> Item No 6.34 Pag no 17 Vol-2</t>
    </r>
  </si>
  <si>
    <r>
      <t>Item Code:</t>
    </r>
    <r>
      <rPr>
        <sz val="10"/>
        <color indexed="63"/>
        <rFont val="Nunito Sans"/>
      </rPr>
      <t> Item No 8.1.2 Pag no 41 Vol-2</t>
    </r>
  </si>
  <si>
    <r>
      <t>Item Code:</t>
    </r>
    <r>
      <rPr>
        <sz val="10"/>
        <color indexed="63"/>
        <rFont val="Nunito Sans"/>
      </rPr>
      <t> Item No 8.3.2 Pag no 41 Vol-2</t>
    </r>
  </si>
  <si>
    <r>
      <t>Item Code:</t>
    </r>
    <r>
      <rPr>
        <sz val="10"/>
        <color indexed="63"/>
        <rFont val="Nunito Sans"/>
      </rPr>
      <t> Item No 8.27 Pag no 45 Vol-2</t>
    </r>
  </si>
  <si>
    <r>
      <t>Item Code:</t>
    </r>
    <r>
      <rPr>
        <sz val="10"/>
        <color indexed="63"/>
        <rFont val="Nunito Sans"/>
      </rPr>
      <t> Item No 8.31 Pag no 46 Vol-2</t>
    </r>
  </si>
  <si>
    <r>
      <t>Item Code:</t>
    </r>
    <r>
      <rPr>
        <sz val="10"/>
        <color indexed="63"/>
        <rFont val="Nunito Sans"/>
      </rPr>
      <t> Item No 8.34.3 Pag no 47 Vol-2</t>
    </r>
  </si>
  <si>
    <r>
      <t>Item Code:</t>
    </r>
    <r>
      <rPr>
        <sz val="10"/>
        <color indexed="63"/>
        <rFont val="Nunito Sans"/>
      </rPr>
      <t> Item No 8.40 Pag no 48 Vol-2</t>
    </r>
  </si>
  <si>
    <r>
      <t>Item Code:</t>
    </r>
    <r>
      <rPr>
        <sz val="10"/>
        <color indexed="63"/>
        <rFont val="Nunito Sans"/>
      </rPr>
      <t> Item No 8.51 Pag no 50 Vol-2</t>
    </r>
  </si>
  <si>
    <r>
      <t>Item Code:</t>
    </r>
    <r>
      <rPr>
        <sz val="10"/>
        <color indexed="63"/>
        <rFont val="Nunito Sans"/>
      </rPr>
      <t> Item No 8.54.2 Pag no 50 Vol-2</t>
    </r>
  </si>
  <si>
    <r>
      <t>Item Code:</t>
    </r>
    <r>
      <rPr>
        <sz val="10"/>
        <color indexed="63"/>
        <rFont val="Nunito Sans"/>
      </rPr>
      <t> Item No 8.82 Pag no 54 Vol-2</t>
    </r>
  </si>
  <si>
    <r>
      <t>Item Code:</t>
    </r>
    <r>
      <rPr>
        <sz val="10"/>
        <color indexed="63"/>
        <rFont val="Nunito Sans"/>
      </rPr>
      <t> Item No 9.21 Pag no 62 Vol-2</t>
    </r>
  </si>
  <si>
    <r>
      <t>Item Code:</t>
    </r>
    <r>
      <rPr>
        <sz val="10"/>
        <color indexed="63"/>
        <rFont val="Nunito Sans"/>
      </rPr>
      <t> Item No 9.12 Pag no 60 Vol-2</t>
    </r>
  </si>
  <si>
    <r>
      <t>Item Code:</t>
    </r>
    <r>
      <rPr>
        <sz val="10"/>
        <color indexed="63"/>
        <rFont val="Nunito Sans"/>
      </rPr>
      <t> Item No 10.14  Pag no 71 Vol-2</t>
    </r>
  </si>
  <si>
    <r>
      <t>Item Code:</t>
    </r>
    <r>
      <rPr>
        <sz val="10"/>
        <color indexed="63"/>
        <rFont val="Nunito Sans"/>
      </rPr>
      <t> Item No 9.20  Pag no 62 Vol-2</t>
    </r>
  </si>
  <si>
    <r>
      <t>Item Code:</t>
    </r>
    <r>
      <rPr>
        <sz val="10"/>
        <color indexed="63"/>
        <rFont val="Nunito Sans"/>
      </rPr>
      <t> Item No 9.30  Pag no 64 Vol-2</t>
    </r>
  </si>
  <si>
    <r>
      <t>Item Code:</t>
    </r>
    <r>
      <rPr>
        <sz val="10"/>
        <color indexed="63"/>
        <rFont val="Nunito Sans"/>
      </rPr>
      <t> Item No 10.18  Pag no 71 Vol-2</t>
    </r>
  </si>
  <si>
    <r>
      <t>Item Code:</t>
    </r>
    <r>
      <rPr>
        <sz val="10"/>
        <color indexed="63"/>
        <rFont val="Nunito Sans"/>
      </rPr>
      <t> Item No 11.34.B  Pag no 86 Vol-2</t>
    </r>
  </si>
  <si>
    <r>
      <t>Item Code:</t>
    </r>
    <r>
      <rPr>
        <sz val="10"/>
        <color indexed="63"/>
        <rFont val="Nunito Sans"/>
      </rPr>
      <t> Item No 11.28  Pag no 85 Vol-2</t>
    </r>
  </si>
  <si>
    <r>
      <t>Item Code:</t>
    </r>
    <r>
      <rPr>
        <sz val="10"/>
        <color indexed="63"/>
        <rFont val="Nunito Sans"/>
      </rPr>
      <t> Item No 11.52  Pag no 94 Vol-2</t>
    </r>
  </si>
  <si>
    <r>
      <t>Item Code:</t>
    </r>
    <r>
      <rPr>
        <sz val="10"/>
        <color indexed="63"/>
        <rFont val="Nunito Sans"/>
      </rPr>
      <t> Item No 12.13.1  Pag no 100 Vol-2</t>
    </r>
  </si>
  <si>
    <r>
      <t>Item Code:</t>
    </r>
    <r>
      <rPr>
        <sz val="10"/>
        <color indexed="63"/>
        <rFont val="Nunito Sans"/>
      </rPr>
      <t> Item No 12.51  Pag no 104 Vol-2</t>
    </r>
  </si>
  <si>
    <r>
      <t>Item Code:</t>
    </r>
    <r>
      <rPr>
        <sz val="10"/>
        <color indexed="63"/>
        <rFont val="Nunito Sans"/>
      </rPr>
      <t> Item No 12.57  Pag no 105 Vol-2</t>
    </r>
  </si>
  <si>
    <r>
      <t>Item Code:</t>
    </r>
    <r>
      <rPr>
        <sz val="10"/>
        <color indexed="63"/>
        <rFont val="Nunito Sans"/>
      </rPr>
      <t> Item No 12.74  Pag no 107 Vol-2</t>
    </r>
  </si>
  <si>
    <r>
      <t>Item Code:</t>
    </r>
    <r>
      <rPr>
        <sz val="10"/>
        <color indexed="63"/>
        <rFont val="Nunito Sans"/>
      </rPr>
      <t> Item No 12.76.1  Pag no 107 Vol-2</t>
    </r>
  </si>
  <si>
    <r>
      <t>Item Code:</t>
    </r>
    <r>
      <rPr>
        <sz val="10"/>
        <color indexed="63"/>
        <rFont val="Nunito Sans"/>
      </rPr>
      <t> Item No 12.58  Pag no 105 Vol-2</t>
    </r>
  </si>
  <si>
    <r>
      <t>Item Code:</t>
    </r>
    <r>
      <rPr>
        <sz val="10"/>
        <color indexed="63"/>
        <rFont val="Nunito Sans"/>
      </rPr>
      <t> Item No 12.62  Pag no 105 Vol-2</t>
    </r>
  </si>
  <si>
    <r>
      <t>Item Code:</t>
    </r>
    <r>
      <rPr>
        <sz val="10"/>
        <color indexed="63"/>
        <rFont val="Nunito Sans"/>
      </rPr>
      <t> Item No 12.89  Pag no 110 Vol-2</t>
    </r>
  </si>
  <si>
    <r>
      <t>Item Code:</t>
    </r>
    <r>
      <rPr>
        <sz val="10"/>
        <color indexed="63"/>
        <rFont val="Nunito Sans"/>
      </rPr>
      <t> Item No 12.93  Pag no 111 Vol-2</t>
    </r>
  </si>
  <si>
    <r>
      <t>Item Code:</t>
    </r>
    <r>
      <rPr>
        <sz val="10"/>
        <color indexed="63"/>
        <rFont val="Nunito Sans"/>
      </rPr>
      <t> Item No 12.94  Pag no 111 Vol-2</t>
    </r>
  </si>
  <si>
    <r>
      <t>Item Code:</t>
    </r>
    <r>
      <rPr>
        <sz val="10"/>
        <color indexed="63"/>
        <rFont val="Nunito Sans"/>
      </rPr>
      <t> Item No 15.10  Pag no 149 Vol-2</t>
    </r>
  </si>
  <si>
    <t>Specification No</t>
  </si>
  <si>
    <r>
      <t>Item Code:</t>
    </r>
    <r>
      <rPr>
        <sz val="10"/>
        <color indexed="63"/>
        <rFont val="Nunito Sans"/>
      </rPr>
      <t> Item No 2.1 Pag no 15 Vol-1</t>
    </r>
  </si>
  <si>
    <r>
      <t>Item Code:</t>
    </r>
    <r>
      <rPr>
        <sz val="10"/>
        <color indexed="63"/>
        <rFont val="Nunito Sans"/>
      </rPr>
      <t> Item No 2.5 Pag no 16 Vol-1</t>
    </r>
  </si>
  <si>
    <t>Dooras</t>
  </si>
  <si>
    <r>
      <t>Item Code:</t>
    </r>
    <r>
      <rPr>
        <sz val="10"/>
        <color indexed="63"/>
        <rFont val="Nunito Sans"/>
      </rPr>
      <t> Item No 12.6  Pag no 105 Vol-2</t>
    </r>
  </si>
  <si>
    <t>Providing and fixing of wall cladding using 20mm thick gang saw water cut granite in CM 1:3 (1 cement : 3 coarse sand) proportion cut to required shape, pattern with paper joints, finished with cement mortal using white cement and colour pigments to match the colour of slab making through jointing with sealant, making holes 25mmx12mm grooves in joints including cost of all materials, mortar, labour, curing etc., complete.</t>
  </si>
  <si>
    <t>Providing and fixing of wall cladding using 20mm thick gang saw water cut  granite in CM 1:3 (1 cement : 3 coarse sand) proportion cut to required shape, pattern with paper joints, finished with cement mortal using white cement and colour pigments to match the colour of slab making through jointing with sealant, making holes 25mmx12mm grooves in joints including cost of all materials, mortar, labour, curing etc., complete.</t>
  </si>
  <si>
    <t>Providing &amp; plastering 50mm thick waterproof cement plaster in two coats under layer 40 mm thick cement concrete 1:2:4 with 6mm thick CM 1:3 over it for  terrace finished neatly using waterproof compound mixed with cement including necessary curing etc.</t>
  </si>
  <si>
    <t>Providing and fixing of wall cladding using 20mm thick gang saw  granite in CM 1:3 (1 cement : 3 coarse sand) proportion cut to required shape, pattern with paper joints, finished with cement mortal using white cement and colour pigments to match the colour of slab making through jointing with sealant, making holes 25mmx12mm grooves in joints including cost of all materials, mortar, labour, curing etc., complete.</t>
  </si>
  <si>
    <t>Providing and fixing of wall cladding using 20mm thick gang saw  granite,  in CM 1:3 (1 cement : 3 coarse sand) proportion cut to required shape, pattern with paper joints, finished with cement mortal using white cement and colour pigments to match the colour of slab making through jointing with sealant, making holes 25mmx12mm grooves in joints including cost of all materials, mortar, labour, curing etc., complete.</t>
  </si>
  <si>
    <t>Providing and fixing of wall cladding using 20mm thick gang saw  granite, grey granite in CM 1:3 (1 cement : 3 coarse sand) proportion cut to required shape, pattern with paper joints, finished with cement mortal using white cement and colour pigments to match the colour of slab making through jointing with sealant, making holes 25mmx12mm grooves in joints including cost of all materials, mortar, labour, curing etc., complete.</t>
  </si>
  <si>
    <t>Earth work excavation by manual means for drains,canals, waste weir draft,approach channels, key trench, foundation of Bridges and such similar works, as per drawing and technical specifications, including setting out, shoring, strutting, barricading, caution lights, excavated surface leveled and sides neatly dressed disposing off or leveling the excavated stuff or sorting &amp; stacking the
selected stuff for reuse in a radius of 50 m and lift upto 1.5 m including cost of labour, tools, usage &amp; other appurtenances required to complete the work.</t>
  </si>
  <si>
    <t>4a</t>
  </si>
  <si>
    <t>In ordinary/soft rock without blasting upto 1.5 m depth</t>
  </si>
  <si>
    <r>
      <t>Item Code:</t>
    </r>
    <r>
      <rPr>
        <sz val="11"/>
        <color indexed="63"/>
        <rFont val="Nunito Sans"/>
      </rPr>
      <t> Item No 1.5 Pag no 6 Vol-1</t>
    </r>
  </si>
  <si>
    <t>Supplying, fitting and placing TMT FE 550 / 550D Steel Reinforcement including cost of all materials, machinery, labour, cleaning, straightening, cutting, bending, hooking, laping/welding joints, tying with binding wire / soft annealed steel wire and other ancilary operations complete as per drawing and technical specification (JSW, TATA Make)</t>
  </si>
  <si>
    <t>Compound</t>
  </si>
  <si>
    <t>compound</t>
  </si>
  <si>
    <t>21a</t>
  </si>
  <si>
    <t>Making and finishing Half round for 20mm granite as per detail</t>
  </si>
  <si>
    <t>21b</t>
  </si>
  <si>
    <t>Making and finishing edge polish for 20mm granite as per detail</t>
  </si>
  <si>
    <t>Making and finishing Champering for 20mm granite as per detail</t>
  </si>
  <si>
    <t>Making and finishing Full round polish for 20mm granite as per detail</t>
  </si>
  <si>
    <t>RMT</t>
  </si>
  <si>
    <t>RO</t>
  </si>
  <si>
    <r>
      <t>Item code:</t>
    </r>
    <r>
      <rPr>
        <sz val="11"/>
        <color indexed="63"/>
        <rFont val="Nunito Sans"/>
      </rPr>
      <t> Item No 9.25 Pag no 63 Vol-2</t>
    </r>
  </si>
  <si>
    <t>Providing and laying 60mm thick factory made cement concrete paver block of approved shape and colour of M -30 grade made of C&amp;D waste by block making machine with vibratory compaction laid in required pattern and including over 50mm thick compacted bed of coarse sand, filling the joints with fine sand etc. all complete as per the direction of Engineer-in-charge.</t>
  </si>
  <si>
    <t>Providing fabricating and fixing  50X100 powder coated aluminum tubes @ 150mm C/C for elevation grill as per detail</t>
  </si>
  <si>
    <t xml:space="preserve">Cement : Zuari 42 OPC, Koramandal 43 OPCC, ACC, Ramco, Chattinad cement to be used </t>
  </si>
  <si>
    <t>TMT Steel : TATA, Indus, Vizag, JSW to be used</t>
  </si>
  <si>
    <t>Providing 12 mm cement plasterfor ceiling with cement mortar 1:6 (1 cement 6 fine sand) including rounding off corners wherever required smooth rendering, providing and removing scaffolding, including cost of materials, labour, curing complete as per specifications and as per directions of Architect-in-charge.</t>
  </si>
  <si>
    <t>Retaining wall footing and footing</t>
  </si>
  <si>
    <t>For RCC Column up to basement floor(including shuttering)</t>
  </si>
  <si>
    <t>For Column footing,Retaing wall footing</t>
  </si>
  <si>
    <t>For columns,Beams,roof,staircase,retaining wall</t>
  </si>
  <si>
    <t>Sl.No</t>
  </si>
  <si>
    <t>Item Code</t>
  </si>
  <si>
    <t>Description</t>
  </si>
  <si>
    <t>1.1.1
Page No: 02</t>
  </si>
  <si>
    <t>Open Conduit System Supplying heavy gauge PVC conduit pipe ....... dia ....... mm thick confirming to IS 2509 with suitable size bends, junction boxes, adhesive paste etc , and fixing using inverted wood plugs in case of RCC ceiling and RCC wall/ stone structure or rawl plugs in case of brick walls and cement plastering the damaged portion using heavy gauge saddles at an interval of 700mm using NF screws. 19/20 mm dia 2 mm thick</t>
  </si>
  <si>
    <t>m</t>
  </si>
  <si>
    <t>1.1.2
Page No: 02</t>
  </si>
  <si>
    <t>Open Conduit System Supplying heavy gauge PVC conduit pipe ....... dia ....... mm thick confirming to IS 2509 with suitable size bends, junction boxes, adhesive paste etc , and fixing using inverted wood plugs in case of RCC ceiling and RCC wall/ stone structure or rawl plugs in case of brick walls and cement plastering the damaged portion using heavy gauge saddles at an interval of 700mm using NF screws. 25 mm dia 2 mm thick</t>
  </si>
  <si>
    <t>1.1.3
Page No: 02</t>
  </si>
  <si>
    <t>Open Conduit System Supplying heavy gauge PVC conduit pipe ....... dia ....... mm thick confirming to IS 2509 with suitable size bends, junction boxes, adhesive paste etc , and fixing using inverted wood plugs in case of RCC ceiling and RCC wall/ stone structure or rawl plugs in case of brick walls and cement plastering the damaged portion using heavy gauge saddles at an interval of 700mm using NF screws. 32 mm dia 2.5 mm thick</t>
  </si>
  <si>
    <t>1.2.1
Page No: 02</t>
  </si>
  <si>
    <t>Concealed Conduit System Supplying heavy gauge PVC conduit pipe ...... mm dia..........mm thick confirming to IS 2509 with suitable size bends, metal/PVC Junction boxes, adhesive paste etc., and running before concreting the slab. The conduit should be tied to the reinforcement rods by using binding wires and unused ways of junction boxes and pipe ends should be covered using PVC end enclosures, run with 18SWG GI fish wire wherever necessary 19/20 mm dia 2 mm thick</t>
  </si>
  <si>
    <t>1.2.2
Page No: 02</t>
  </si>
  <si>
    <t>Concealed Conduit System Supplying heavy gauge PVC conduit pipe ...... mm dia..........mm thick confirming to IS 2509 with suitable size bends, metal/PVC Junction boxes, adhesive paste etc., and running before concreting the slab. The conduit should be tied to the reinforcement rods by using binding wires and unused ways of junction boxes and pipe ends should be covered using PVC end enclosures, run with 18SWG GI fish wire wherever necessary 25 mm dia 2 mm thick</t>
  </si>
  <si>
    <t>1.2.3
Page No: 02</t>
  </si>
  <si>
    <t>Concealed Conduit System Supplying heavy gauge PVC conduit pipe ...... mm dia..........mm thick confirming to IS 2509 with suitable size bends, metal/PVC Junction boxes, adhesive paste etc., and running before concreting the slab. The conduit should be tied to the reinforcement rods by using binding wires and unused ways of junction boxes and pipe ends should be covered using PVC end enclosures, run with 18SWG GI fish wire wherever necessary 32 mm dia 2.5 mm thick</t>
  </si>
  <si>
    <t>1.3.1
Page No: 02</t>
  </si>
  <si>
    <t>Supplying heavy gauge PVC Conduit Pipe .... dia ....... mm thick with suitable size bends, metal junction boxes adhesive paste etc., by groove cutting in the wall and fixing by bracing U or J hooks and cement plastering upto the wall surface and run with 18 SWG GI fish wire run throughout the conduit wherever necessary. 19/20 mm dia 2 mm thick</t>
  </si>
  <si>
    <t>1.3.2
Page No: 02</t>
  </si>
  <si>
    <t>Supplying heavy gauge PVC Conduit Pipe .... dia ....... mm thick with suitable size bends, metal junction boxes adhesive paste etc., by groove cutting in the wall and fixing by bracing U or J hooks and cement plastering upto the wall surface and run with 18 SWG GI fish wire run throughout the conduit wherever necessary. 25 mm dia 2 mm thick</t>
  </si>
  <si>
    <t>1.3.3
Page No: 02</t>
  </si>
  <si>
    <t>Supplying heavy gauge PVC Conduit Pipe .... dia ....... mm thick with suitable size bends, metal junction boxes adhesive paste etc., by groove cutting in the wall and fixing by bracing U or J hooks and cement plastering upto the wall surface and run with 18 SWG GI fish wire run throughout the conduit wherever necessary. 32 mm dia 2.5 mm thick</t>
  </si>
  <si>
    <t>1.8.2
Page No: 03</t>
  </si>
  <si>
    <t>Supplying and fixing of PVC casing and capping on the wall or ceiling using necessary materials like bends, junction box, elbows, screws at an interval of 300 mm .... etc. as required. 25 mm</t>
  </si>
  <si>
    <t>1.9.2
Page No: 03</t>
  </si>
  <si>
    <t>Supplying PVC/GI flexible conduit pipe .... mm dia fixing on surface over inverted tapered wooden plugs or phill plugs or rawl plugs and clamped using heavy gauge saddles at an interval of 300 mm using NF screws and on either end of the pipe terminated completely 25 mm</t>
  </si>
  <si>
    <t>1.9.3
Page No: 03</t>
  </si>
  <si>
    <t>Supplying PVC/GI flexible conduit pipe .... mm dia fixing on surface over inverted tapered wooden plugs or phill plugs or rawl plugs and clamped using heavy gauge saddles at an interval of 300 mm using NF screws and on either end of the pipe terminated completely 32 mm</t>
  </si>
  <si>
    <t xml:space="preserve">2.2.1
Page No: 05 </t>
  </si>
  <si>
    <t>Point wiring using Copper wire without switch. Supplying   and   wiring   adopting   loop   system   in   existing   PVC Conduit    /casing    capping    casing    capping    using    2x1.5mm2 (Phase   &amp;  Neutral)      &amp;  1x1.0   mm2   (Earth   wire)   FRLS  multi strand   PVC  insulated  copper   wire   (confirming  to  IS-694:  and latest amendments) without control  switch shall  be fixed  on the existing plastic sheet/ gang box, the other end of the wires shall be terminated with sufficient loose length in a wood/PVC round block. complete for each outlet. Short point upto 3m from tapping point to out let via switch box</t>
  </si>
  <si>
    <r>
      <rPr>
        <sz val="16"/>
        <color indexed="63"/>
        <rFont val="Arial"/>
        <family val="2"/>
      </rPr>
      <t>Point</t>
    </r>
  </si>
  <si>
    <t>2.2.2
Page No: 05</t>
  </si>
  <si>
    <t>Point wiring using Copper wire without switch. Supplying   and   wiring   adopting   loop   system   in   existing   PVC Conduit    /casing    capping    casing    capping    using    2x1.5mm2 (Phase   &amp;  Neutral)      &amp;  1x1.0   mm2   (Earth   wire)   FRLS  multi strand   PVC  insulated  copper   wire   (confirming  to  IS-694:  and latest amendments) without control  switch shall  be fixed  on the existing plastic sheet/ gang box, the other end of the wires shall be terminated with sufficient loose length in a wood/PVC round block. complete for each outlet. Medium  point  above  3m  upto  6m  from  tapping  point  to  out  let via switch box</t>
  </si>
  <si>
    <t>2.2.3
Page No: 05</t>
  </si>
  <si>
    <t>Point wiring using Copper wire without switch. Supplying   and   wiring   adopting   loop   system   in   existing   PVC Conduit    /casing    capping    casing    capping    using    2x1.5mm2 (Phase   &amp;  Neutral)      &amp;  1x1.0   mm2   (Earth   wire)   FRLS  multi strand   PVC  insulated  copper   wire   (confirming  to  IS-694:  and latest amendments) without control  switch shall  be fixed  on the existing plastic sheet/ gang box, the other end of the wires shall be terminated with sufficient loose length in a wood/PVC round block. complete for each outlet. Long point above 6m upto 10m from tapping point to out let via switch box</t>
  </si>
  <si>
    <t>2.2.4
Page No: 05</t>
  </si>
  <si>
    <t>Point wiring using Copper wire without switch. Supplying   and   wiring   adopting   loop   system   in   existing   PVC Conduit    /casing    capping    casing    capping    using    2x1.5mm2 (Phase   &amp;  Neutral)      &amp;  1x1.0   mm2   (Earth   wire)   FRLS  multi strand   PVC  insulated  copper   wire   (confirming  to  IS-694:  and latest amendments) without control  switch shall  be fixed  on the existing plastic sheet/ gang box, the other end of the wires shall be terminated with sufficient loose length in a wood/PVC round block. complete for each outlet. Two  outlet  in  a  row,  above  3m  upto  6m  from  tapping  point  to out let via switches</t>
  </si>
  <si>
    <t>2.2.5
Page No: 05</t>
  </si>
  <si>
    <t>Point wiring using Copper wire without switch. Supplying   and   wiring   adopting   loop   system   in   existing   PVC Conduit    /casing    capping    casing    capping    using    2x1.5mm2 (Phase   &amp;  Neutral)      &amp;  1x1.0   mm2   (Earth   wire)   FRLS  multi strand   PVC  insulated  copper   wire   (confirming  to  IS-694:  and latest amendments) without control  switch shall  be fixed  on the existing plastic sheet/ gang box, the other end of the wires shall be terminated with sufficient loose length in a wood/PVC round block. complete for each outlet. Three outlet in a row, above 6m upto 10m from tapping point to out let via switches box</t>
  </si>
  <si>
    <t>2.3.1 
Page No: 05</t>
  </si>
  <si>
    <r>
      <t>Wiring   for   lighting/power   circuit   using   one   of    FRLS   PVC insulated   1100V     grade,   multistrand   copper   wire   with   low conductor resistance single core  in open or concealed  system of wiring with specified IS-694:confirming to latest amendments. 1 mm</t>
    </r>
    <r>
      <rPr>
        <vertAlign val="superscript"/>
        <sz val="16"/>
        <rFont val="Arial"/>
        <family val="2"/>
      </rPr>
      <t>2</t>
    </r>
  </si>
  <si>
    <t>2.3.2
Page No: 05</t>
  </si>
  <si>
    <r>
      <t>Wiring   for   lighting/power   circuit   using   one   of    FRLS   PVC insulated   1100V     grade,   multistrand   copper   wire   with   low conductor resistance single core  in open or concealed  system of wiring with specified IS-694:confirming to latest amendments. 1.5 mm</t>
    </r>
    <r>
      <rPr>
        <vertAlign val="superscript"/>
        <sz val="16"/>
        <rFont val="Arial"/>
        <family val="2"/>
      </rPr>
      <t>2</t>
    </r>
  </si>
  <si>
    <t>2.3.3
Page No: 05</t>
  </si>
  <si>
    <r>
      <t>Wiring   for   lighting/power   circuit   using   one   of    FRLS   PVC insulated   1100V     grade,   multistrand   copper   wire   with   low conductor resistance single core  in open or concealed  system of wiring with specified IS-694:confirming to latest amendments. 2.5 mm</t>
    </r>
    <r>
      <rPr>
        <vertAlign val="superscript"/>
        <sz val="16"/>
        <rFont val="Arial"/>
        <family val="2"/>
      </rPr>
      <t>2</t>
    </r>
  </si>
  <si>
    <t>2.3.4
Page No: 05</t>
  </si>
  <si>
    <r>
      <t>Wiring   for   lighting/power   circuit   using   one   of    FRLS   PVC insulated   1100V     grade,   multistrand   copper   wire   with   low conductor resistance single core  in open or concealed  system of wiring with specified IS-694:confirming to latest amendments. 4 mm</t>
    </r>
    <r>
      <rPr>
        <vertAlign val="superscript"/>
        <sz val="16"/>
        <rFont val="Arial"/>
        <family val="2"/>
      </rPr>
      <t>2</t>
    </r>
  </si>
  <si>
    <t>2.3.5
Page No: 05</t>
  </si>
  <si>
    <r>
      <t>Wiring   for   lighting/power   circuit   using   one   of    FRLS   PVC insulated   1100V     grade,   multistrand   copper   wire   with   low conductor resistance single core  in open or concealed  system of wiring with specified IS-694:confirming to latest amendments. 6 mm</t>
    </r>
    <r>
      <rPr>
        <vertAlign val="superscript"/>
        <sz val="16"/>
        <rFont val="Arial"/>
        <family val="2"/>
      </rPr>
      <t>2</t>
    </r>
  </si>
  <si>
    <t>2.3.6
Page No: 05</t>
  </si>
  <si>
    <r>
      <t>Wiring   for   lighting/power   circuit   using   one   of    FRLS   PVC insulated   1100V     grade,   multistrand   copper   wire   with   low conductor resistance single core  in open or concealed  system of wiring with specified IS-694:confirming to latest amendments. 10 mm</t>
    </r>
    <r>
      <rPr>
        <vertAlign val="superscript"/>
        <sz val="16"/>
        <rFont val="Arial"/>
        <family val="2"/>
      </rPr>
      <t>2</t>
    </r>
  </si>
  <si>
    <t>3.4.1
Page No: 08</t>
  </si>
  <si>
    <t>Supplying   and   flush   mounting   powder   coated   /   galvanized metal box suitable for mounting modular switch plates. The box should   be   firmly   flush   mounted   after   due   groove   cutting   in
Brick/Stone/C.C wall 1-2 Way</t>
  </si>
  <si>
    <t>Each</t>
  </si>
  <si>
    <t>3.4.2
Page No: 08</t>
  </si>
  <si>
    <t>Supplying   and   flush   mounting   powder   coated   /   galvanized metal box suitable for mounting modular switch plates. The box should   be   firmly   flush   mounted   after   due   groove   cutting   in
Brick/Stone/C.C wall 3 Way</t>
  </si>
  <si>
    <t>3.4.3
Page No: 08</t>
  </si>
  <si>
    <t>Supplying   and   flush   mounting   powder   coated   /   galvanized metal box suitable for mounting modular switch plates. The box should   be   firmly   flush   mounted   after   due   groove   cutting   in
Brick/Stone/C.C wall 4-5 Way</t>
  </si>
  <si>
    <t>3.4.4
Page No: 08</t>
  </si>
  <si>
    <t>Supplying   and   flush   mounting   powder   coated   /   galvanized metal box suitable for mounting modular switch plates. The box should   be   firmly   flush   mounted   after   due   groove   cutting   in
Brick/Stone/C.C wall 6 Way</t>
  </si>
  <si>
    <t>3.4.5
Page No: 08</t>
  </si>
  <si>
    <t>Supplying   and   flush   mounting   powder   coated   /   galvanized metal box suitable for mounting modular switch plates. The box should   be   firmly   flush   mounted   after   due   groove   cutting   in
Brick/Stone/C.C wall 8 Way</t>
  </si>
  <si>
    <t>3.4.6
Page No: 08</t>
  </si>
  <si>
    <t>Supplying   and   flush   mounting   powder   coated   /   galvanized metal box suitable for mounting modular switch plates. The box should   be   firmly   flush   mounted   after   due   groove   cutting   in
Brick/Stone/C.C wall 10-12 Way</t>
  </si>
  <si>
    <t>3.4.7
Page No: 08</t>
  </si>
  <si>
    <t>Supplying   and   flush   mounting   powder   coated   /   galvanized metal box suitable for mounting modular switch plates. The box should   be   firmly   flush   mounted   after   due   groove   cutting   in
Brick/Stone/C.C wall 16 Way</t>
  </si>
  <si>
    <t>3.4.8
Page No: 08</t>
  </si>
  <si>
    <t>Supplying   and   flush   mounting   powder   coated   /   galvanized metal box suitable for mounting modular switch plates. The box should   be   firmly   flush   mounted   after   due   groove   cutting   in
Brick/Stone/C.C wall 18 Way</t>
  </si>
  <si>
    <t>3.5.1
Page No: 08</t>
  </si>
  <si>
    <t>Supplying  and  fixing superior  quality  modular  switch  mounting polycarbonate  plate  with  necessary  supporting  back  plate  with required  nos.  of  machine  screws,  bolts  nuts  etc.,  complete  on
the existing metal/PVC box. 1-2 Module</t>
  </si>
  <si>
    <t>3.5. 2             Page No: 08</t>
  </si>
  <si>
    <t>Supplying  and  fixing superior  quality  modular  switch  mounting polycarbonate  plate  with  necessary  supporting  back  plate  with required  nos.  of  machine  screws,  bolts  nuts  etc.,  complete  on
the existing metal/PVC box. 3 Module</t>
  </si>
  <si>
    <t>3.5.3
Page No: 08</t>
  </si>
  <si>
    <t>Supplying  and  fixing superior  quality  modular  switch  mounting polycarbonate  plate  with  necessary  supporting  back  plate  with required  nos.  of  machine  screws,  bolts  nuts  etc.,  complete  on
the existing metal/PVC box. 4 Module</t>
  </si>
  <si>
    <t>3.5.4
Page No: 08</t>
  </si>
  <si>
    <t>Supplying  and  fixing superior  quality  modular  switch  mounting polycarbonate  plate  with  necessary  supporting  back  plate  with required  nos.  of  machine  screws,  bolts  nuts  etc.,  complete  on
the existing metal/PVC box. 6 Module</t>
  </si>
  <si>
    <t>3.5.5  Page No: 08</t>
  </si>
  <si>
    <t>Supplying  and  fixing superior  quality  modular  switch  mounting polycarbonate  plate  with  necessary  supporting  back  plate  with required  nos.  of  machine  screws,  bolts  nuts  etc.,  complete  on
the existing metal/PVC box. 8 Module</t>
  </si>
  <si>
    <t>3.5.6 
Page No: 08</t>
  </si>
  <si>
    <t>Supplying  and  fixing superior  quality  modular  switch  mounting polycarbonate  plate  with  necessary  supporting  back  plate  with required  nos.  of  machine  screws,  bolts  nuts  etc.,  complete  on
the existing metal/PVC box. 10-12 Module</t>
  </si>
  <si>
    <t>3.5.7
Page No: 08</t>
  </si>
  <si>
    <t>Supplying  and  fixing superior  quality  modular  switch  mounting polycarbonate  plate  with  necessary  supporting  back  plate  with required  nos.  of  machine  screws,  bolts  nuts  etc.,  complete  on
the existing metal/PVC box. 16 Module</t>
  </si>
  <si>
    <t>3.5.8
Page No: 08</t>
  </si>
  <si>
    <t>Supplying  and  fixing superior  quality  modular  switch  mounting polycarbonate  plate  with  necessary  supporting  back  plate  with required  nos.  of  machine  screws,  bolts  nuts  etc.,  complete  on
the existing metal/PVC box. 18 Module</t>
  </si>
  <si>
    <t>3.6.1 
Page No: 09</t>
  </si>
  <si>
    <t>Supplying and fixing of modular switch &amp; connected accessories on existing modular switch plate as per IS 3854 and IS 1293. 6A One Way Switch</t>
  </si>
  <si>
    <t>3.6.2 
Page No: 09</t>
  </si>
  <si>
    <t>Supplying and fixing of modular switch &amp; connected accessories on existing modular switch plate as per IS 3854 and IS 1293. 6A Two Way Switch</t>
  </si>
  <si>
    <t>3.6.3
Page No: 09</t>
  </si>
  <si>
    <t>Supplying and fixing of modular switch &amp; connected accessories on existing modular switch plate as per IS 3854 and IS 1293. 6A Three Way socket</t>
  </si>
  <si>
    <t>3.6.4
Page No: 09</t>
  </si>
  <si>
    <t>Supplying and fixing of modular switch &amp; connected accessories on existing modular switch plate as per IS 3854 and IS 1293. Stepped Fan Regulator Two Module</t>
  </si>
  <si>
    <t>3.6.7
Page No: 09</t>
  </si>
  <si>
    <t>Supplying and fixing of modular switch &amp; connected accessories on existing modular switch plate as per IS 3854 and IS 1293. 16A One Way Switch</t>
  </si>
  <si>
    <t>3.6.8
Page No: 09</t>
  </si>
  <si>
    <t>Supplying and fixing of modular switch &amp; connected accessories on existing modular switch plate as per IS 3854 and IS 1293. 6A Bell Push</t>
  </si>
  <si>
    <t>3.6.9
Page No: 09</t>
  </si>
  <si>
    <t>Supplying and fixing of modular switch &amp; connected accessories on existing modular switch plate as per IS 3854 and IS 1293. 32A DP Switch</t>
  </si>
  <si>
    <t>3.6.10
Page No: 09</t>
  </si>
  <si>
    <t>Supplying and fixing of modular switch &amp; connected accessories on existing modular switch plate as per IS 3854 and IS 1293. 6/16A Universal Socket</t>
  </si>
  <si>
    <t>3.6.11 Page No: 09</t>
  </si>
  <si>
    <t>Supplying and fixing of modular switch &amp; connected accessories on existing modular switch plate as per IS 3854 and IS 1293. TV/Telephone Socket</t>
  </si>
  <si>
    <t>3.6.12
Page No: 09</t>
  </si>
  <si>
    <t>Supplying and fixing of modular switch &amp; connected accessories on existing modular switch plate as per IS 3854 and IS 1293. RJ45/I.O Outlet Cat-6</t>
  </si>
  <si>
    <t>3.10.1
Page No: 09</t>
  </si>
  <si>
    <t>Extra   for   supplying     4  mm   thick   white     plastic   plate   and covering   for   junction   boxes   of   size   ......   mm   conduit   using necessary machine screws. 80 mm</t>
  </si>
  <si>
    <t>3.10.3 Page No: 09</t>
  </si>
  <si>
    <t>Extra   for   supplying     4  mm   thick   white     plastic   plate   and covering   for   junction   boxes   of   size   ......   mm   conduit   using necessary machine screws. 110 mm</t>
  </si>
  <si>
    <t>12.57
Page No: 54</t>
  </si>
  <si>
    <t>Supplying fixing and wiring earth electrode for grounding of lifts, transformers, DG sets etc. using 40 mm dia 2.9 mm thick 2.5m long GI pipe with GI funnel with mesh and suitable size reducer fixed on the top of the earth electrode.The funnel should be enclosed in a CC chamber of 400x400x400 mm with a cast iron cover. The earth electrode shall have staggered holes of 12 mm dia and the electrode should be covered 150 mm all-round with alternate layers of salt and charcoal from the bottom of the CC chamber. The connection from the electrode is to be established through GI strip using GI bolts and nuts</t>
  </si>
  <si>
    <t>12.58.2
Page No: 54</t>
  </si>
  <si>
    <t>GI/Copper strips for grounding connections, using necessary fixing materials as required GI/Copper strips 25 x 3 mm GI strip</t>
  </si>
  <si>
    <t>Mtr</t>
  </si>
  <si>
    <t>12.58.3
Page No: 54</t>
  </si>
  <si>
    <t>GI/Copper strips for grounding connections, using necessary fixing materials as required GI/Copper strips 25 x 6 mm GI strip</t>
  </si>
  <si>
    <t>12.58.7
Page No: 55</t>
  </si>
  <si>
    <t>GI/Copper strips for grounding connections, using necessary fixing materials as required GI/Copper strips 25 x 3 mm Copper strip</t>
  </si>
  <si>
    <t>12.58.11
Page No: 55</t>
  </si>
  <si>
    <t>GI/Copper strips for grounding connections, using necessary fixing materials as required GI/Copper strips 600 x 600 x 3 mm Copper plate</t>
  </si>
  <si>
    <t>DR</t>
  </si>
  <si>
    <t>GI Wire 8 SWG</t>
  </si>
  <si>
    <t>Copper Wire 8 SWG</t>
  </si>
  <si>
    <t>5.19.8
Page No: 18</t>
  </si>
  <si>
    <t>Supplying   and   fixing   regular   MCB   distribution   boards   on wall/ood   board   /   flush   mounting   using   required   clA,    bolts, nuts    etc.,  with    provision    for    fixing    suitable    type  capacity MCB's  single  phase/3   phase/single  door  with   powder  coated painting   Made out of 14 SWG MS enclosure. II - Double Door 8 Way SP &amp; N</t>
  </si>
  <si>
    <t>5.19.9
Page No: 18</t>
  </si>
  <si>
    <t>Supplying   and   fixing   regular   MCB   distribution   boards   on wall/ood   board   /   flush   mounting   using   required   clA,    bolts, nuts    etc.,  with    provision    for    fixing    suitable    type  capacity MCB's  single  phase/3   phase/single  door  with   powder  coated painting   Made out of 14 SWG MS enclosure. II - Double Door 12 Way SP &amp; N</t>
  </si>
  <si>
    <t>5.19.10
Page No: 18</t>
  </si>
  <si>
    <t>Supplying   and   fixing   regular   MCB   distribution   boards   on wall/ood   board   /   flush   mounting   using   required   clA,    bolts, nuts    etc.,  with    provision    for    fixing    suitable    type  capacity MCB's  single  phase/3   phase/single  door  with   powder  coated painting   Made out of 14 SWG MS enclosure. II - Double Door 16 Way SP &amp; N</t>
  </si>
  <si>
    <t>5.19.11
Page No: 18</t>
  </si>
  <si>
    <t>Supplying   and   fixing   regular   MCB   distribution   boards   on wall/ood   board   /   flush   mounting   using   required   clA,    bolts, nuts    etc.,  with    provision    for    fixing    suitable    type  capacity MCB's  single  phase/3   phase/single  door  with   powder  coated painting   Made out of 14 SWG MS enclosure. III - Double Door 4 Way TP &amp; N</t>
  </si>
  <si>
    <t>5.19.12
Page No: 18</t>
  </si>
  <si>
    <t>Supplying   and   fixing   regular   MCB   distribution   boards   on wall/ood   board   /   flush   mounting   using   required   clA,    bolts, nuts    etc.,  with    provision    for    fixing    suitable    type  capacity MCB's  single  phase/3   phase/single  door  with   powder  coated painting   Made out of 14 SWG MS enclosure. III - Double Door 6 Way TP &amp; N</t>
  </si>
  <si>
    <t>5.20.4
Page No: 18</t>
  </si>
  <si>
    <t xml:space="preserve">Supplying, fixing and wiring Residual current circuit breaker (RCCB) 240/450V upto 300mA sensitivity on existing wood/ panel board. 32-40A 2 pole </t>
  </si>
  <si>
    <t>5.20.8
Page No: 18</t>
  </si>
  <si>
    <t>Supplying, fixing and wiring Residual current circuit breaker (RCCB) 240/450V upto 300mA sensitivity on existing wood/ panel board.  32-40 A 4 pole</t>
  </si>
  <si>
    <t>5.20.10 Page No: 18</t>
  </si>
  <si>
    <t>Supplying, fixing and wiring Residual current circuit breaker (RCCB) 240/450V upto 300mA sensitivity on existing wood/ panel board.  63 A 4 pole</t>
  </si>
  <si>
    <t>5.18.1
Page No: 17</t>
  </si>
  <si>
    <t>Supplying   &amp;   fixing    miniature    circuit    breakers    on   existing MCB  distribution    boards    using    necessary    fixing    materials and   'C'   Type   curve,   indicator   ON/OFF,   energy   cross-3    with Short  circuit  breaking   capacity  of  10K  and  complete   wiring  as required confirming to IEC 60898. 6-32 A SP</t>
  </si>
  <si>
    <t>5.18.4
Page No: 17</t>
  </si>
  <si>
    <t>Supplying   &amp;   fixing    miniature    circuit    breakers    on   existing MCB  distribution    boards    using    necessary    fixing    materials and   'C'   Type   curve,   indicator   ON/OFF,   energy   cross-3    with Short  circuit  breaking   capacity  of  10K  and  complete   wiring  as required confirming to IEC 60898. 6-32 A DP</t>
  </si>
  <si>
    <t>5.18.7
Page No: 17</t>
  </si>
  <si>
    <t>Supplying   &amp;   fixing    miniature    circuit    breakers    on   existing MCB  distribution    boards    using    necessary    fixing    materials and   'C'   Type   curve,   indicator   ON/OFF,   energy   cross-3    with Short  circuit  breaking   capacity  of  10K  and  complete   wiring  as required confirming to IEC 60898. 6-32 A TPN</t>
  </si>
  <si>
    <t>5.18.9
Page No: 17</t>
  </si>
  <si>
    <t>Supplying   &amp;   fixing    miniature    circuit    breakers    on   existing MCB  distribution    boards    using    necessary    fixing    materials and   'C'   Type   curve,   indicator   ON/OFF,   energy   cross-3    with Short  circuit  breaking   capacity  of  10K  and  complete   wiring  as required confirming to IEC 60898. 63A TPN</t>
  </si>
  <si>
    <t>12.59.2
Page No: 54</t>
  </si>
  <si>
    <t>2 mm thick perforated cable GI tray with on existing MS angle support using necessary GI bolts/nuts and washer or welding as required. 300 x 50 mm</t>
  </si>
  <si>
    <t>5.41.1
Page No: 19</t>
  </si>
  <si>
    <t>Supplying and fixing angle iron frame work fabricated out of M.S. angle iron.. and M.S. Flat......with bolts, washers etc., and painted with 2 coats of red oxide and then two coats of approved paint. 40 x 40 x 6 mm</t>
  </si>
  <si>
    <t>8.2.2</t>
  </si>
  <si>
    <t>Supplying    and     drawing    PVC    flexible     one    pair    telephone unarmoured tinned   copper cable. 2 Pair</t>
  </si>
  <si>
    <t>8.2.7</t>
  </si>
  <si>
    <t>Supplying    and     drawing    PVC    flexible     one    pair    telephone unarmoured tinned   copper cable. 20 Pair</t>
  </si>
  <si>
    <t>8.2.8</t>
  </si>
  <si>
    <r>
      <t xml:space="preserve">Supplying  and  fixing  of  MDF  krone  junction  box  with  KRONE Module </t>
    </r>
    <r>
      <rPr>
        <i/>
        <sz val="16"/>
        <rFont val="Arial"/>
        <family val="2"/>
      </rPr>
      <t>/</t>
    </r>
    <r>
      <rPr>
        <sz val="16"/>
        <rFont val="Arial"/>
        <family val="2"/>
      </rPr>
      <t xml:space="preserve">  Telephone cable termination. 50 Pair</t>
    </r>
  </si>
  <si>
    <t>Supplying and drawing PVC insulated gas injected physical foam jelly flooded co-axial TV cable.RG-6.</t>
  </si>
  <si>
    <t>8.1
Page No: 35</t>
  </si>
  <si>
    <t>Supplying and drawing UTP-CAT 6E LAN cable</t>
  </si>
  <si>
    <t>8.4.2</t>
  </si>
  <si>
    <t>Supplying   &amp;   Fixing   of   switch   mounting   rack    with   power manager &amp; Cable manager. 6U with 450mm   depth</t>
  </si>
  <si>
    <r>
      <rPr>
        <sz val="16"/>
        <rFont val="Arial"/>
        <family val="2"/>
      </rPr>
      <t>Supplying &amp; Fixing   of Fan</t>
    </r>
  </si>
  <si>
    <t>8.9.10</t>
  </si>
  <si>
    <t>Supplying fixing   of Network Switches 24 port 10/100/1000 Switch</t>
  </si>
  <si>
    <t>8.9.11</t>
  </si>
  <si>
    <t>Supplying fixing   of Network Switches 16 port 10/100/1000 Switch</t>
  </si>
  <si>
    <t>8.11.1</t>
  </si>
  <si>
    <t>Supplying &amp; Fixing of ...   ms Cat 6 Patch Cable 2 m</t>
  </si>
  <si>
    <t>8.12.5</t>
  </si>
  <si>
    <t>Supplying &amp; Fixing of Patch panel for LAN cabling 24 Port 10/100/1000 patch panel</t>
  </si>
  <si>
    <t>8.12.6</t>
  </si>
  <si>
    <t>Supplying &amp; Fixing of Patch panel for LAN cabling 16 port 10/100/1000 patch panel</t>
  </si>
  <si>
    <t xml:space="preserve">DETAILED BILL OF QUANTITIES (PLUMBING) FOR THE PROPOSED CONSTRUCTION OF COMMERCIAL BUILDING FOR KSSFCL AT MYSURU. </t>
  </si>
  <si>
    <t>Sl No</t>
  </si>
  <si>
    <t>SANITARY WORKS</t>
  </si>
  <si>
    <t>Providing and fixing white vitreous china extended wall mounting water closet of size 780x370x690 mm of approved shape including providing &amp; fixing white vitreous china cistern with dual flush fitting, of flushing capacity 3 litre/ 6 litre (adjustable to 4 litre/ 8 litres), including seat cover, and cistern fittings, nuts, bolts and gasket etc complete.</t>
  </si>
  <si>
    <t>SR page no-138, Item No-14.44 (Volume-2)</t>
  </si>
  <si>
    <t xml:space="preserve">Providing and fixing white vitreous china pedestal type water closet (European type W.C. pan) with seat and lid, 10 litre low level white P.V.C. flushing cistern, including flush pipe, with manually controlled device (handle lever), conforming to IS : 7231, with all fittings and fixtures complete, including cutting and making good the walls and floors wherever required : W.C. pan with ISI marked white solid plastic seat and lid                         </t>
  </si>
  <si>
    <t>SR page no-131, Item No-14.2.1 (Volume-2)</t>
  </si>
  <si>
    <r>
      <t>Providing and fixing wash basin with C.I. brackets, 15 mm C.P. brass pillar taps, 32 mm C.P. brass waste of standard pattern, including painting of fittings and brackets, cutting and making good the walls wherever require:White Vitreous China</t>
    </r>
    <r>
      <rPr>
        <b/>
        <sz val="12"/>
        <rFont val="Arial"/>
        <family val="2"/>
      </rPr>
      <t xml:space="preserve"> Wash basin  Under Counter </t>
    </r>
    <r>
      <rPr>
        <sz val="12"/>
        <rFont val="Arial"/>
        <family val="2"/>
      </rPr>
      <t>size 580x430 mm with a pair of 15 mm C.P. brass pillar taps.</t>
    </r>
  </si>
  <si>
    <t>SR page no-132, Item No-14.7.1 (Volume-2)</t>
  </si>
  <si>
    <t>Providing and fixing white vitreous china flat back or wall corner type lipped front urinal basin of size 30x33x45mm  with also closing concealed urinal flush wall spreaders with brass unions and G.I clamps complete, including painting of fittings and brackets, cutting and making good the walls and floors wherever required :One urinal basin with 5 litre white P.V.C.</t>
  </si>
  <si>
    <t>SR page no-131, Item No-14.4.1 (Volume-2)</t>
  </si>
  <si>
    <t xml:space="preserve">Unit </t>
  </si>
  <si>
    <r>
      <t xml:space="preserve">Providing and fixing PTMT </t>
    </r>
    <r>
      <rPr>
        <b/>
        <sz val="12"/>
        <rFont val="Arial"/>
        <family val="2"/>
      </rPr>
      <t>towel rail</t>
    </r>
    <r>
      <rPr>
        <sz val="12"/>
        <rFont val="Arial"/>
        <family val="2"/>
      </rPr>
      <t xml:space="preserve"> complete with brackets fixed to wooden cleats with CP brass screws with concealed fittings arrangement of approved quality and colour. 600 mm long towel rail with total length of 645 mm, width 78 mm and effective height of 88 mm, weighing not less than 190 g</t>
    </r>
  </si>
  <si>
    <t>SR page no-137, Item No-14.40.2 (Volume-2)</t>
  </si>
  <si>
    <t>Providing and fixing PTMT angle stop cock 15 mm nominal bore, weighing not less than 85 g</t>
  </si>
  <si>
    <t>SR page no-121, Item No-13.24 (Volume-2)</t>
  </si>
  <si>
    <t>Nos</t>
  </si>
  <si>
    <r>
      <t>Providing and fixing CP Brass 32mm size Bottle Trap of approved quality &amp; make and as per the direction of Engineer-in-charge.</t>
    </r>
    <r>
      <rPr>
        <b/>
        <sz val="12"/>
        <rFont val="Arial"/>
        <family val="2"/>
      </rPr>
      <t>(Make Jaguar, Code No:ALD CHR-769L)</t>
    </r>
  </si>
  <si>
    <t>SR page no-135, Item No-14.22A (Volume-2)</t>
  </si>
  <si>
    <t xml:space="preserve">Providing and fixing in position brass stop cock of approved quality of as per dia  nominal bore including cost of all materials,labour and HOM of equipments with all leads complete as per specifications. </t>
  </si>
  <si>
    <t>Page No-117, Item No-13.3.1 &amp; 13.3.2</t>
  </si>
  <si>
    <t xml:space="preserve">a. 15 Nominal Bore                                               </t>
  </si>
  <si>
    <t xml:space="preserve">b 20 mm Nominal Bore                                               </t>
  </si>
  <si>
    <r>
      <t>Providing and</t>
    </r>
    <r>
      <rPr>
        <b/>
        <sz val="12"/>
        <rFont val="Arial"/>
        <family val="2"/>
      </rPr>
      <t xml:space="preserve"> fixing in position brass bib cock</t>
    </r>
    <r>
      <rPr>
        <sz val="12"/>
        <rFont val="Arial"/>
        <family val="2"/>
      </rPr>
      <t xml:space="preserve"> of approved quality of as per dia  nominal bore including cost of all materials,labour and HOM of equipments with all leads complete as per specifications.</t>
    </r>
  </si>
  <si>
    <t xml:space="preserve">25mm Nominal Bore                                               </t>
  </si>
  <si>
    <t>Providing and fixing PTMT soap Dish Holder having length of 138mm, breadth 102mm, height of 75mm with concealed fitting arrangements, weighing not less than 106 g. .</t>
  </si>
  <si>
    <t>Page No-121,Item No-13.26 (Volume-2)</t>
  </si>
  <si>
    <r>
      <t>Providing and fixing granite stone slab with for  table rubbed, edges rounded and polished, of size 75x50 cm deep and 1.8 cm thick,</t>
    </r>
    <r>
      <rPr>
        <b/>
        <sz val="12"/>
        <rFont val="Arial"/>
        <family val="2"/>
      </rPr>
      <t xml:space="preserve"> fixed in urinal partitions</t>
    </r>
    <r>
      <rPr>
        <sz val="12"/>
        <rFont val="Arial"/>
        <family val="2"/>
      </rPr>
      <t xml:space="preserve"> by cutting a chase of appropriate width with chase cutter and embedding the stone in the chase with epoxy grout or with cement concrete 1:2:4 (1 cement : 2 coarse sand : 4 graded stone aggregate 6 mm nominal size) as per direction of Engineer-in- charge and finished smooth.</t>
    </r>
  </si>
  <si>
    <t>Page No-70,Item No-10.8 (Volume-2)</t>
  </si>
  <si>
    <r>
      <t xml:space="preserve">Providing and fixing bright finished brass hard drawn </t>
    </r>
    <r>
      <rPr>
        <b/>
        <sz val="12"/>
        <rFont val="Arial"/>
        <family val="2"/>
      </rPr>
      <t>hooks</t>
    </r>
    <r>
      <rPr>
        <sz val="12"/>
        <rFont val="Arial"/>
        <family val="2"/>
      </rPr>
      <t xml:space="preserve"> and eyes :300mm</t>
    </r>
  </si>
  <si>
    <t>Page No-200,Item No-20.29.1 (Volume-2)</t>
  </si>
  <si>
    <t>Providing edge moulding to 18mm thick Granite stone counters, vanities etc including machine polishing to edge to give high gloss finish etc. completeas per design approved by Engineer-in-charge.</t>
  </si>
  <si>
    <t>Page No-66,Item No-10.2 (Volume-2)</t>
  </si>
  <si>
    <t>Extra for providing opening of required size &amp; shape for wash basin platform, vanity counter and similar location in Granite, including necessary holes for pillar taps etc. including moulding, rubbing and polishing of cut edges etc. complete.</t>
  </si>
  <si>
    <t>Page No-66,Item No-10.4 (Volume-2)</t>
  </si>
  <si>
    <t xml:space="preserve">Providing and fixing Single Lever Basin Mixer with high neck with 265mm Extended body &amp; 450mm long flexible connectors made of Stainless steel with all concealed fitting arrangements &amp; all necessary accessories complete - Economy Class
</t>
  </si>
  <si>
    <t>Page No-138,Item No-14.49a (Volume-2)</t>
  </si>
  <si>
    <r>
      <t xml:space="preserve">Providing and fixing Health Faucet of approved make and design with all neccessary accessories complete as per direction of Engineer-in-charge. </t>
    </r>
    <r>
      <rPr>
        <b/>
        <sz val="12"/>
        <rFont val="Arial"/>
        <family val="2"/>
      </rPr>
      <t xml:space="preserve">Market Rate                </t>
    </r>
    <r>
      <rPr>
        <sz val="12"/>
        <rFont val="Arial"/>
        <family val="2"/>
      </rPr>
      <t xml:space="preserve">                            </t>
    </r>
  </si>
  <si>
    <t>Providing and fixing mirror of superior glass (of approved quality) and of required shape and size with plastic moulded frame of approved make and shade with 6 mm thick hard board backing :Rectangular shape 453x357 mm</t>
  </si>
  <si>
    <t>Page No-138,Item No-14.32.2 (Volume-2)</t>
  </si>
  <si>
    <t>Providing and fixing mirror of superior glass (of approved quality) and of required shape and size with plastic moulded frame of approved make and shade with 6 mm thick hard board backing Rectangular shape 1500x600 mm</t>
  </si>
  <si>
    <t>Page No-138,Item No-14.42.4 (Volume-2)</t>
  </si>
  <si>
    <t>Providing/Collecting and fixing of shower Cubical consisting of single lever divertor with wall flangeand spout including over head shower arm and rose complete in every respect including, Brass MTA, cutting, chasing &amp; making good the walls. Make - Jaquar,Single Lever Divertor</t>
  </si>
  <si>
    <t>Market Rate</t>
  </si>
  <si>
    <t>WATER SUPPLY WORKS</t>
  </si>
  <si>
    <r>
      <t xml:space="preserve">Providing &amp; fixing Chorinated Poly Venyl(CPVC) pipes  having thermal stability for hot and cold water supply including all CPVC plain and brass threaded fittings, this includes jointing of pipes and fittings with one step solvent cement, trenching, refilling and testing of joints complete. </t>
    </r>
    <r>
      <rPr>
        <b/>
        <sz val="12"/>
        <rFont val="Arial"/>
        <family val="2"/>
      </rPr>
      <t xml:space="preserve">Work will be done in all floors </t>
    </r>
  </si>
  <si>
    <t>Page No-122 &amp; 123, Item No-13.33.3 , 13.33.4 &amp; 13.33.5 (Volume-2)</t>
  </si>
  <si>
    <t xml:space="preserve">20mm.dia..                                                </t>
  </si>
  <si>
    <t xml:space="preserve">m </t>
  </si>
  <si>
    <t xml:space="preserve">25mm.dia..                                                </t>
  </si>
  <si>
    <t xml:space="preserve">32mm.dia..                                                </t>
  </si>
  <si>
    <t xml:space="preserve">40mm.dia..                                                </t>
  </si>
  <si>
    <t xml:space="preserve">50mm.dia..                                                </t>
  </si>
  <si>
    <r>
      <t>Providing &amp; fixing Chorinated Poly Venyl(CPVC) pipes having thermal stability for hot and cold water supply including all CPVC plain and brass threaded fittings including fixing the pipes with clamp at 1.00 mtr spacing. This includes jointing of pipes and fittings with one step CPVC solvent cement and the cost of cutting chases and making good the same including testing of joints complete.(Concealed work including cutting chasing and good the walls etc)</t>
    </r>
    <r>
      <rPr>
        <b/>
        <sz val="12"/>
        <rFont val="Arial"/>
        <family val="2"/>
      </rPr>
      <t xml:space="preserve">Work will be done in all floors    </t>
    </r>
  </si>
  <si>
    <t>Page No-122,Item No-13.32.1 , 13.32.2  &amp; 13.32.3 (Volume-2)</t>
  </si>
  <si>
    <t xml:space="preserve">a. 20mm.dia..                                                </t>
  </si>
  <si>
    <t xml:space="preserve">b. 25mm.dia..                                                </t>
  </si>
  <si>
    <r>
      <t xml:space="preserve">Providing and fixing </t>
    </r>
    <r>
      <rPr>
        <b/>
        <sz val="12"/>
        <rFont val="Arial"/>
        <family val="2"/>
      </rPr>
      <t>water meter</t>
    </r>
    <r>
      <rPr>
        <sz val="12"/>
        <rFont val="Arial"/>
        <family val="2"/>
      </rPr>
      <t xml:space="preserve"> with stop cock, jam nut, socket in G.I pipe line including cutting and threading the pipe and making long screws including cost of all materials, labour , HOM of equipments and testing complete as per specifications. </t>
    </r>
  </si>
  <si>
    <t>Page No-93,Item No-13.22 (SR-2018-19)</t>
  </si>
  <si>
    <t>Set</t>
  </si>
  <si>
    <t>Providing and fixing in position brass ball valve high or low pressure with plastic float of approved quality below nominal bore including cost of all materials, labour and HOM of equipments with all leads complete as per specification.</t>
  </si>
  <si>
    <t>Page No-117,Item No-13.5.3 (Volume-2)</t>
  </si>
  <si>
    <t xml:space="preserve">a. 25mm.dia..                                                </t>
  </si>
  <si>
    <r>
      <t xml:space="preserve">Providing and fixing </t>
    </r>
    <r>
      <rPr>
        <b/>
        <sz val="12"/>
        <rFont val="Arial"/>
        <family val="2"/>
      </rPr>
      <t>Brass full way valve gate</t>
    </r>
    <r>
      <rPr>
        <sz val="12"/>
        <rFont val="Arial"/>
        <family val="2"/>
      </rPr>
      <t xml:space="preserve"> with C.I. wheel of approved quality (screwed end) :</t>
    </r>
  </si>
  <si>
    <t>Page No-117,Item No-13.4.2 &amp; 13.4.3 (Volume-2)</t>
  </si>
  <si>
    <t xml:space="preserve">a. 32mm.dia..                                                </t>
  </si>
  <si>
    <t xml:space="preserve">b. 40mm.dia..                                                </t>
  </si>
  <si>
    <r>
      <t xml:space="preserve">Providing and fixing </t>
    </r>
    <r>
      <rPr>
        <b/>
        <sz val="12"/>
        <rFont val="Arial"/>
        <family val="2"/>
      </rPr>
      <t>gun metal non- return valve</t>
    </r>
    <r>
      <rPr>
        <sz val="12"/>
        <rFont val="Arial"/>
        <family val="2"/>
      </rPr>
      <t xml:space="preserve"> of approved quality (screwedend): </t>
    </r>
    <r>
      <rPr>
        <b/>
        <sz val="12"/>
        <rFont val="Arial"/>
        <family val="2"/>
      </rPr>
      <t>40 mm nominal bore ,Vertical.</t>
    </r>
  </si>
  <si>
    <t>Page No-118,Item No-13.6.3.2 (Volume-2)</t>
  </si>
  <si>
    <t xml:space="preserve">a. 40mm.Nominal Bore                                              </t>
  </si>
  <si>
    <t>DRAINAGE WORKS</t>
  </si>
  <si>
    <t xml:space="preserve">Supplying PVC ringtite pipes with latest amendments and conveying to worksite, rolling and lowering into trenches, laying true to line and level and perfect linking at joints, testing and commissioning, including loading unloading at both destinations and cuts of pipes wherever necessary including jointing of PVC pipes and specials (excluding cost of specials) with jointing of approved type, with all labour with all lead &amp; lift including encasing the pipe alround to a depth of not less than 15 cms. with soft gravel or selected earth available from the excavation etc. complete and giving necessary hydraulic test to the required pressure as per ISS (Contractor will make his own arrangements for procuring water for testing) etc. for::a.PVC pipes 75mm dia., 6 kg/sqcm &amp; b.PVC pipes 110mm dia.,6kg/sqcm c.160mm dia 6 kg/sqcm </t>
  </si>
  <si>
    <t xml:space="preserve">SR Page No-113 ,Item No-10.1.5, 10.1.7  &amp; 10.1.9  (Volume-5) </t>
  </si>
  <si>
    <t xml:space="preserve">a. 75mm dia                                               </t>
  </si>
  <si>
    <t>Mtrs.</t>
  </si>
  <si>
    <t xml:space="preserve">b. 110mm dia                                           </t>
  </si>
  <si>
    <t xml:space="preserve">c. 160mm dia                                           </t>
  </si>
  <si>
    <r>
      <t xml:space="preserve">Providing and fixing PTMT </t>
    </r>
    <r>
      <rPr>
        <b/>
        <sz val="12"/>
        <rFont val="Arial"/>
        <family val="2"/>
      </rPr>
      <t>grating</t>
    </r>
    <r>
      <rPr>
        <sz val="12"/>
        <rFont val="Arial"/>
        <family val="2"/>
      </rPr>
      <t xml:space="preserve"> of approved quality and colour.  </t>
    </r>
  </si>
  <si>
    <t>Page No-120,Item No-13.22.1.2 (Volume-2)</t>
  </si>
  <si>
    <t xml:space="preserve">a. 125mm dia.                                             </t>
  </si>
  <si>
    <t>Nos.</t>
  </si>
  <si>
    <r>
      <t>Cleaning and desilting of</t>
    </r>
    <r>
      <rPr>
        <b/>
        <sz val="12"/>
        <rFont val="Arial"/>
        <family val="2"/>
      </rPr>
      <t xml:space="preserve"> gully trap</t>
    </r>
    <r>
      <rPr>
        <sz val="12"/>
        <rFont val="Arial"/>
        <family val="2"/>
      </rPr>
      <t xml:space="preserve"> chamber, including removal of rubbish mixed with earth etc. and disposal of same, all as per the direction of Engineer-in- charge.</t>
    </r>
  </si>
  <si>
    <t>Page No-201,Item No-20.40 (Volume-2)</t>
  </si>
  <si>
    <t>Constructing brick masonry inspection chamber 600x600mm, and 450mm depth, (clear inside dimension) for pipeline with one or two inlets, using table mounted non-modular bricks of class designation 50 in cement mortar 1:5, C.I cover with frame (Heavy duty) 600x 600mm internal dimensions, total weight of cover 21kg and weight of frame 15kg) R.C.C top slab with cement concrete 1:2:4 mix 20mm and downsize granite metal, foundation concrete 1:5:10 with 40mm and downsize granite metal inside plastering 12mm thick with cement mortar 1:3, finished smooth with a floating coat of cement on walls and bed concrete complete as per standard design including cost of materials, labour charges, curing complete as per specifications .</t>
  </si>
  <si>
    <t>Page No-191,Item No-16.9(Volume-5)</t>
  </si>
  <si>
    <t xml:space="preserve">Construction of RCC Machinehole chambers of 1:1.5:3 proportion or approved type Cast-insitu / Pre-cast RCC Machinehole chambers, constructed using form vibrators of standard type, with barricading,danger lighting and using of sight rails and boning rods wherever necessary, shoring and strutting wherever required using Ordinary Port Land Cement, using 1:1.5:3 proportion RCC with 20 mm and down graded jelly, well graded sand and steel of approved quality, 200 mm thick top concrete slab, having wall thickness and raft thickness as in approved drawings and with an offset in raft alround the chamber as in approved drawing, benching concrete with 1:6 slope towards the central drain finished smooth, including fixing and grouting of pipes, including conveying to work spot supply and fixing SFRC Machinehole cover and frame (Heavy duty) conforming to IS:12592 with latest amendments, on a bed of CC 1:2:4 Providing and fixing of minimum 3mm thick encapsulated plastic footsteps (as per IS 10910) on 12 mm dia. Grade Fe-500 steel bar (as per IS 1786) staggered at 300 mm apart as detailed in Technical specifications, including stone grit beding wherever required, watering, curing, engraving Machinehole nu ber with flowdirection on the inner cylindrical surface etc., complete including cost of reinforcement steel and fabrication charges and also cost and conveyance of all materials, labour with all lead and lifts. The Pre-cast RCC Machinehole are for various </t>
  </si>
  <si>
    <r>
      <t xml:space="preserve">Providing and constructing “WIRE CUT BRICK </t>
    </r>
    <r>
      <rPr>
        <b/>
        <sz val="12"/>
        <rFont val="Arial"/>
        <family val="2"/>
      </rPr>
      <t>MACHINEHOLE CHAMBERS</t>
    </r>
    <r>
      <rPr>
        <sz val="12"/>
        <rFont val="Arial"/>
        <family val="2"/>
      </rPr>
      <t>” using Portland/Pozzolana cement, conical in shape at top, with CC 1:3:6 foundation using 40mm and down size graded metal of approved quality and with an offset of 0.15M alround the chamber. Construct Brick masonry in CM 1:4, 340 mm thick, with wirecut bricks of approved quality, plaster inside and out side with CM 1:3, 12mm thick, except for the conical surface outside where the plaster thickness shall be 20mm. Slope inside to be 1:6 in the concrete towards central drain and finished smooth. Fixing of pipes in CC 1:2:4 with graded metal of 20mm and down size. Supplying and fixing SFRC Machinehole frame and cover (Heavy Duty) conforming to IS:12592 with latest amendment, in CC 1:2:4. Supplying and fixing footsteps made of 12mm dia. steel bars (Fe-500) with 3mm thick plastic encapsulation (IS-10910). The footsteps shall be fixed 30cms apart and on CC block embeded to masonry wall. The whole works include watering, curing, barricading, danger lighting, pouring tar over MH frame and cover, cost of tar, shoring, strutting, dewatering, engraving Machinehole number with flow direction on the inner conical surface etc. as per the drawing etc. as per technical specifications and for the following diameters and depth etc. for 1.2mm diaCirc. B M.H:</t>
    </r>
    <r>
      <rPr>
        <b/>
        <sz val="12"/>
        <rFont val="Arial"/>
        <family val="2"/>
      </rPr>
      <t xml:space="preserve"> Constructing Brick Masonry Circular Machinehole 1.2 m internal dia. , 1.0 M depth &amp; SFRC cover &amp; frame.</t>
    </r>
  </si>
  <si>
    <t>SR Page No-192,Item No-16.15.1  (Volume-5)</t>
  </si>
  <si>
    <r>
      <t xml:space="preserve">Constructing brick masonry </t>
    </r>
    <r>
      <rPr>
        <b/>
        <sz val="12"/>
        <rFont val="Arial"/>
        <family val="2"/>
      </rPr>
      <t>Rain water  chamber 600x600mm</t>
    </r>
    <r>
      <rPr>
        <sz val="12"/>
        <rFont val="Arial"/>
        <family val="2"/>
      </rPr>
      <t>, and 450mm depth, (clear inside dimension) for pipeline with one or two inlets, using table mounted non-modular bricks of class designation 50 in cement mortar 1:5, Concrete slab cover with frame (Heavy duty) 600x 600mm internal dimensions, total weight of cover 23kg and weight of frame 15kg) R.C.C top slab with cement concrete 1:2:4 mix 20mm and downsize granite metal, foundation concrete 1:5:10 with 40mm and downsize granite metal inside plastering 12mm thick with cement mortar 1:3, finished smooth with a floating coat of cement on walls and bed concrete complete as per standard design including cost of materials, labour charges, curing complete as per specifications</t>
    </r>
    <r>
      <rPr>
        <b/>
        <sz val="12"/>
        <rFont val="Arial"/>
        <family val="2"/>
      </rPr>
      <t xml:space="preserve"> .</t>
    </r>
  </si>
  <si>
    <r>
      <t xml:space="preserve">Construction of </t>
    </r>
    <r>
      <rPr>
        <b/>
        <sz val="12"/>
        <rFont val="Arial"/>
        <family val="2"/>
      </rPr>
      <t>Storm Water Soak Pit / Recharge Pit</t>
    </r>
    <r>
      <rPr>
        <sz val="12"/>
        <rFont val="Arial"/>
        <family val="2"/>
      </rPr>
      <t xml:space="preserve"> wtth the clear dimensions as mentioned below and as per drawing and filling the annular space with brick bats (40mm size) to the entire depth with RCC top cover slab with 600 x 600mm RCC pre-cast cover inlet and outlet arrangements including excavation curing with all leads and lifts as per the detailed drawings, disposing the surplus earthwithin a lead of300m as directed by the site Engineer- in-charge etc., complete.</t>
    </r>
  </si>
  <si>
    <r>
      <t>Providing &amp; Fixing of vertical</t>
    </r>
    <r>
      <rPr>
        <b/>
        <sz val="12"/>
        <rFont val="Arial"/>
        <family val="2"/>
      </rPr>
      <t xml:space="preserve"> submersible pump</t>
    </r>
    <r>
      <rPr>
        <sz val="12"/>
        <rFont val="Arial"/>
        <family val="2"/>
      </rPr>
      <t xml:space="preserve"> of following capacity. Fixing the pump, providing delivery piping with CPVC  pipes with wafer type non return valve, butterfly valve both of Audco / Intervolve / Hawa make with necessary flanges, nuts, bolts, rubber insertions  (Piping and valves will be measured and paid under respective items of works) etc.. Making necessary electrical connections with flat submersible cables (including making power supply connection from mains to the pump control panel) shall be carried out by electrical contractor (Cost of electrical works is not to be included under this item), etc., complete.</t>
    </r>
  </si>
  <si>
    <t>To Pump Basement Storm Water to External Drain</t>
  </si>
  <si>
    <t>set</t>
  </si>
  <si>
    <t>To Ug sump to OHT</t>
  </si>
  <si>
    <t>Providing and fiixng FRP chamber covers 2' x 2' to the sanitary/rain water chambers with necessary repairs, making good the same etc., works complete.</t>
  </si>
  <si>
    <t>Providing and fixing 20mm Granite Slab with edge cutting edge polishing and front bull nosing fixed with necessary supports as per site condition.  Wash basin make in Hasan Grran/Black color is cut to profile with edge cutting and edge polishing.  The rate includes for final finishing.</t>
  </si>
  <si>
    <t>sqft</t>
  </si>
  <si>
    <t>Providing and fixing Stainless Steel A ISI 304 (18/8) kitchen sink as per  IS:13983 with C.I. brackets and stainless steel plug 40 mm, including  painting of fittings and brackets, cutting and making good the walls  wherever required :Kitchen sink with drain board 510x1040 mm bowl depth 250 mm</t>
  </si>
  <si>
    <t>SR Page No-133,Item No-14.1.1(Volume-2)</t>
  </si>
  <si>
    <t xml:space="preserve">Providing and fixing trap of self cleansing design with screwed down or hinged grating with or without vent arm complete, including cost of cutting and making good the walls and floors * 100 mm inlet and 100 mm outlet* Sand cast iron </t>
  </si>
  <si>
    <t>SR Page No-124,Item No-13.42(Volume-2)</t>
  </si>
  <si>
    <t>Providing and fixing on wall face unplasticised Rigid PVC rain water pipes  including jointing with seal ring  leaving 10 mm gap for thermal expansion,  - Single socketed pipes 100 mm diameter.</t>
  </si>
  <si>
    <t>SR Page No-125,Item No-13.48  (Volume-2)</t>
  </si>
  <si>
    <t>Mt</t>
  </si>
  <si>
    <t>Providing and fixing rectangular high density polyethylene water storage  loft tank with cover, conforming to ISI : 12701, colour of opaque white or  as approved by Engineer-in-charge. The rate includes making necessary  holes for inlet, outlet &amp; over flow pipes. The base support i/c fittings &amp;  fixtures for tank shall be paid separately.</t>
  </si>
  <si>
    <t>SR Page No-125,Item No-13.34A (Volume-2)</t>
  </si>
  <si>
    <t>For capacity 4000lites - 2 nos</t>
  </si>
  <si>
    <t>ltr</t>
  </si>
  <si>
    <t>Drilling with core cutting machine in RCC beams, slabs, floors etc., for laying pipes and rendering the same in RCC 1:2:4 finishing the same to the ssatisfaction of the owner or his authorised representative etc., including normal reinforcement wherever required complete  a) RCC slab 150 mm dia.</t>
  </si>
  <si>
    <t>Market rate</t>
  </si>
  <si>
    <t>Miscelleneous</t>
  </si>
  <si>
    <t>SANITARY FITTINGS</t>
  </si>
  <si>
    <t>MAKE</t>
  </si>
  <si>
    <r>
      <t xml:space="preserve">Providing and fixing white vitreous china extended </t>
    </r>
    <r>
      <rPr>
        <b/>
        <sz val="12"/>
        <rFont val="Arial"/>
        <family val="2"/>
      </rPr>
      <t>Wall mounting</t>
    </r>
    <r>
      <rPr>
        <sz val="12"/>
        <rFont val="Arial"/>
        <family val="2"/>
      </rPr>
      <t xml:space="preserve"> water closet of size size 780x370x690 mm of approved shape including providing &amp; fixing white vitreous china cistern with dual flush fitting, of flushing capacity 3 litre/ 6 litre (adjustable to 4 litre/ 8 litres), including Seat cover , and nd cistern fittings, nuts, bolts and gasket etc comp</t>
    </r>
  </si>
  <si>
    <t>Hindware,Jaquar,Parryware</t>
  </si>
  <si>
    <r>
      <t xml:space="preserve">Providing and fixing white vitreous china extended </t>
    </r>
    <r>
      <rPr>
        <b/>
        <sz val="12"/>
        <rFont val="Arial"/>
        <family val="2"/>
      </rPr>
      <t>Floor mounting</t>
    </r>
    <r>
      <rPr>
        <sz val="12"/>
        <rFont val="Arial"/>
        <family val="2"/>
      </rPr>
      <t xml:space="preserve"> water closet of size 640x430x820 mm of approved shape including providing &amp; fixing white vitreous china cistern with dual flush fitting, of flushing capacity 3 litre/ 6 litre (adjustable to 4 litre/ 8 litres), including seat cover, and cistern fittings, nuts, bolts and gasket etc comp                             </t>
    </r>
  </si>
  <si>
    <r>
      <t>Providing and fixing wash basin with C.I. brackets, 15 mm C.P. brass pillar taps, 32 mm C.P. brass waste of standard pattern, including painting of fittings and brackets, cutting and making good the walls wherever require:White Vitreous China</t>
    </r>
    <r>
      <rPr>
        <b/>
        <sz val="12"/>
        <rFont val="Arial"/>
        <family val="2"/>
      </rPr>
      <t xml:space="preserve"> Wash basin  Under Counter </t>
    </r>
    <r>
      <rPr>
        <sz val="12"/>
        <rFont val="Arial"/>
        <family val="2"/>
      </rPr>
      <t xml:space="preserve">size 580x430 mm with a pair of 15 mm C.P. brass pillar taps                                              </t>
    </r>
  </si>
  <si>
    <t>Hindware,Jaquar</t>
  </si>
  <si>
    <t>Providing and fixing white vitreous china flat back or wall corner type lipped front urinal basin of size 30x33x45mm  with also closing concealed urinal flush wall spreaders with brass unions and G.I clamps complete, including painting of fittings and brackets, cutting and making good the walls and floors wherever required :One urinal basin with 5 litre white P.V.C</t>
  </si>
  <si>
    <t>Kohler,Jaquar</t>
  </si>
  <si>
    <t>Providing and fixing PTMT angle stop cock 15 mm nominal bore, weighing not less than               85 g</t>
  </si>
  <si>
    <t>Providing and fixing CP Brass 250X190mm size Bottle Trap of approved quality &amp; make and as per the direction of Engineer-in-charge.</t>
  </si>
  <si>
    <t>Providing and fixing wall mounting type CP soap dish . The cost to include all fittings and fastenings all complete as required .</t>
  </si>
  <si>
    <t>Providing &amp; fixing heavy cast brass C.P coat hooks fixed with rawl plugs with C.P brass screws all complete as required.</t>
  </si>
  <si>
    <t xml:space="preserve">Providing and fixing Health Faucet of approved make and design with all neccessary accessories complete as per direction of Engineer-in-charge                                     </t>
  </si>
  <si>
    <t>Hindware</t>
  </si>
  <si>
    <t xml:space="preserve">Providing &amp; fixing Chorinated Poly Venyl(CPVC) pipes  having thermal stability for hot and cold water supply including all CPVC plain and brass threaded fittings, this includes jointing of pipes and fittings with one step solvent cement, trenching, refilling and testing of joints complete. </t>
  </si>
  <si>
    <t xml:space="preserve"> Astral,Supreme</t>
  </si>
  <si>
    <t>Providing &amp; fixing Chorinated Poly Venyl(CPVC) pipes having thermal stability for hot and cold water supply including all CPVC plain and brass threaded fittings including fixing the pipes with clamp at 1.00 mtr spacing. This includes jointing of pipes and fittings with one step CPVC solvent cement and the cost of cutting chases and making good the same including testing of joints complete.(Concealed work including cutting chasing and good the walls etc)</t>
  </si>
  <si>
    <t>Kranthi,Dasmesh</t>
  </si>
  <si>
    <t xml:space="preserve">Providing and fixing in position brass ball valve high or low pressure with plastic float of approved quality below nominal bore including cost of all materials, labour and HOM of equipments with all leads complete as per specification. </t>
  </si>
  <si>
    <t>VIKING,CIM(Cimberio)</t>
  </si>
  <si>
    <t xml:space="preserve">Providing and fixing in position brass Gate valve with CI wheel of approved quality (screwed end) below nominal bore including cost of all materials, labour and HOM of equipments with all leads complete as per specification. </t>
  </si>
  <si>
    <t>Nata . Hindustan</t>
  </si>
  <si>
    <t>Providing and fixing in position below given nominal bore gun metal non-return valve horizontal type of approved make including cost of all materials, labour and HOM of equipments specification.</t>
  </si>
  <si>
    <t>ASHIRVAD</t>
  </si>
  <si>
    <t xml:space="preserve">Supplying PVC ringtite pipes with latest amendments and conveying to worksite, rolling and lowering into trenches, laying true to line and level and perfect linking at joints, testing and commissioning, including loading unloading at both destinations and cuts of pipes wherever necessary including jointing of PVC pipes and specials (excluding cost of specials) with jointing of approved type, with all labour with all lead &amp; lift including encasing the pipe alround to a depth of not less than 15 cms. with soft gravel or selected earth available from the excavation etc. complete and giving necessary hydraulic test to the required pressure as per ISS (Contractor will make his own arrangements for procuring water for testing) etc. for::a.PVC pipes 75mm dia., 6 kg/sqcm &amp; b.PVC pipes 110mm dia.,6kg/sqcm c.150mm dia 6 kg/sqcm </t>
  </si>
  <si>
    <r>
      <t>Providing and fixing on wall face unplasticised Rigid PVC rain water pipes  including jointing with seal ring  leaving 10 mm gap for thermal expansion,  - Single socketed pipes 100 mm diameter.</t>
    </r>
    <r>
      <rPr>
        <b/>
        <sz val="12"/>
        <rFont val="Arial"/>
        <family val="2"/>
      </rPr>
      <t>(Make: Supreme)</t>
    </r>
  </si>
  <si>
    <r>
      <t xml:space="preserve">Providing and placing on terrace, polyethylene water storage tanks as per IS 12701 : 1996 with manhole lid and suitable locking arrangements,making holes of suitable diameter for inlet, outlet and over flow pipes, including cost of all materials, labour, transport charges, HOM and testing complete as per specifications.                                                                                                                      </t>
    </r>
    <r>
      <rPr>
        <b/>
        <sz val="12"/>
        <rFont val="Arial"/>
        <family val="2"/>
      </rPr>
      <t xml:space="preserve"> (For4000 litre capacity) (Sintex triple layered white colour water tanks </t>
    </r>
  </si>
  <si>
    <t xml:space="preserve"> Sintex Pure</t>
  </si>
  <si>
    <t>TMT Steel : TATA, Vizag, JSW to be used</t>
  </si>
  <si>
    <t>TMT Steel : TATA,Vizag, JSW to be used</t>
  </si>
  <si>
    <t xml:space="preserve">TOTAL COST  BASEMENT </t>
  </si>
  <si>
    <t xml:space="preserve">Cement : Zuari 43 OPC, Koramandal 43 OPCC, ACC, Ramco, Chattinad cement to be used </t>
  </si>
  <si>
    <t>TOTAL COST GROUND FLOOR</t>
  </si>
  <si>
    <t>TOTAL COST SECOND FLOOR</t>
  </si>
  <si>
    <t>TOTAL COST TERRACE FLOOR</t>
  </si>
  <si>
    <t>TERRACE FLOOR</t>
  </si>
  <si>
    <t>SCHEDULE B FOR ELECTRICAL WORKS</t>
  </si>
  <si>
    <t>GRAND TOTAL  ELECTRICAL WORK</t>
  </si>
  <si>
    <r>
      <t>Item Code:</t>
    </r>
    <r>
      <rPr>
        <sz val="10"/>
        <color indexed="63"/>
        <rFont val="Nunito Sans"/>
      </rPr>
      <t> Item No 1.14 Pag no 8 Vol-1</t>
    </r>
  </si>
  <si>
    <r>
      <t>Item Code:</t>
    </r>
    <r>
      <rPr>
        <sz val="10"/>
        <color indexed="63"/>
        <rFont val="Nunito Sans"/>
      </rPr>
      <t> Item No 1.4 Pag no 5 Vol-1</t>
    </r>
  </si>
  <si>
    <r>
      <t>Item Code:</t>
    </r>
    <r>
      <rPr>
        <sz val="10"/>
        <color indexed="63"/>
        <rFont val="Nunito Sans"/>
      </rPr>
      <t> Item No 1.9 Pag no 7 Vol-1</t>
    </r>
  </si>
  <si>
    <r>
      <t>Item Code:</t>
    </r>
    <r>
      <rPr>
        <sz val="10"/>
        <color indexed="63"/>
        <rFont val="Nunito Sans"/>
      </rPr>
      <t> Item No 1.5 Pag no 6 Vol-1</t>
    </r>
  </si>
  <si>
    <r>
      <t>Item Code:</t>
    </r>
    <r>
      <rPr>
        <sz val="10"/>
        <color indexed="63"/>
        <rFont val="Nunito Sans"/>
      </rPr>
      <t> Item No 2.2 Pag no 15 Vol-1</t>
    </r>
  </si>
  <si>
    <r>
      <t>Item Code:</t>
    </r>
    <r>
      <rPr>
        <sz val="10"/>
        <color indexed="63"/>
        <rFont val="Nunito Sans"/>
      </rPr>
      <t> Item No 2.3 Pag no 15 Vol-1</t>
    </r>
  </si>
  <si>
    <r>
      <t>Item Code:</t>
    </r>
    <r>
      <rPr>
        <sz val="10"/>
        <color indexed="63"/>
        <rFont val="Nunito Sans"/>
      </rPr>
      <t> Item No 4.1 Pag no 5 Vol-2</t>
    </r>
  </si>
  <si>
    <r>
      <t>Item Code:</t>
    </r>
    <r>
      <rPr>
        <sz val="10"/>
        <color indexed="63"/>
        <rFont val="Nunito Sans"/>
      </rPr>
      <t> Item No 6.32 Pag no 17 Vol-2</t>
    </r>
  </si>
  <si>
    <r>
      <t>Item Code:</t>
    </r>
    <r>
      <rPr>
        <sz val="10"/>
        <color indexed="63"/>
        <rFont val="Nunito Sans"/>
      </rPr>
      <t> Item No 9.12.2 Pag no 60 Vol-2</t>
    </r>
  </si>
  <si>
    <r>
      <t>Item Code:</t>
    </r>
    <r>
      <rPr>
        <sz val="10"/>
        <color indexed="63"/>
        <rFont val="Nunito Sans"/>
      </rPr>
      <t> Item No 9.30 Pag no 64 Vol-2</t>
    </r>
  </si>
  <si>
    <r>
      <t>Item Code:</t>
    </r>
    <r>
      <rPr>
        <sz val="10"/>
        <color indexed="63"/>
        <rFont val="Nunito Sans"/>
      </rPr>
      <t> Item No 10.18 Pag no 71 Vol-2</t>
    </r>
  </si>
  <si>
    <r>
      <t>Item Code:</t>
    </r>
    <r>
      <rPr>
        <sz val="10"/>
        <color indexed="63"/>
        <rFont val="Nunito Sans"/>
      </rPr>
      <t> Item No 11.6.1 Pag no 78 Vol-2</t>
    </r>
  </si>
  <si>
    <r>
      <t>Item Code:</t>
    </r>
    <r>
      <rPr>
        <sz val="10"/>
        <color indexed="63"/>
        <rFont val="Nunito Sans"/>
      </rPr>
      <t> Item No 11.28 Pag no 85 Vol-2</t>
    </r>
  </si>
  <si>
    <r>
      <t>Item Code:</t>
    </r>
    <r>
      <rPr>
        <sz val="10"/>
        <color indexed="63"/>
        <rFont val="Nunito Sans"/>
      </rPr>
      <t> Item No 15.27 Pag no 156 Vol-2</t>
    </r>
  </si>
  <si>
    <r>
      <t>Item Code:</t>
    </r>
    <r>
      <rPr>
        <sz val="10"/>
        <color indexed="63"/>
        <rFont val="Nunito Sans"/>
      </rPr>
      <t> Item No 15.23 Pag no 155 Vol-2</t>
    </r>
  </si>
  <si>
    <r>
      <t>Item Code:</t>
    </r>
    <r>
      <rPr>
        <sz val="10"/>
        <color indexed="63"/>
        <rFont val="Nunito Sans"/>
      </rPr>
      <t> Item No 10.15  Pag no 71 Vol-2</t>
    </r>
  </si>
  <si>
    <r>
      <t>Item Code:</t>
    </r>
    <r>
      <rPr>
        <sz val="10"/>
        <color indexed="63"/>
        <rFont val="Nunito Sans"/>
      </rPr>
      <t> Item No 11.6.1  Pag no 78 Vol-2</t>
    </r>
  </si>
  <si>
    <r>
      <t>Item Code:</t>
    </r>
    <r>
      <rPr>
        <sz val="10"/>
        <color indexed="63"/>
        <rFont val="Nunito Sans"/>
      </rPr>
      <t> Item No 11.8.1  Pag no 78 Vol-2</t>
    </r>
  </si>
  <si>
    <r>
      <t>Item code:</t>
    </r>
    <r>
      <rPr>
        <sz val="10"/>
        <color indexed="63"/>
        <rFont val="Nunito Sans"/>
      </rPr>
      <t> Item No 5.2 Pag no 9 Vol-2</t>
    </r>
  </si>
  <si>
    <r>
      <t>Item code:</t>
    </r>
    <r>
      <rPr>
        <sz val="10"/>
        <color indexed="63"/>
        <rFont val="Nunito Sans"/>
      </rPr>
      <t> Item No 9.25 Pag no 63 Vol-2</t>
    </r>
  </si>
  <si>
    <r>
      <rPr>
        <sz val="10"/>
        <color indexed="63"/>
        <rFont val="Arial"/>
        <family val="2"/>
      </rPr>
      <t>Point</t>
    </r>
  </si>
  <si>
    <r>
      <t>Wiring   for   lighting/power   circuit   using   one   of    FRLS   PVC insulated   1100V     grade,   multistrand   copper   wire   with   low conductor resistance single core  in open or concealed  system of wiring with specified IS-694:confirming to latest amendments. 1 mm</t>
    </r>
    <r>
      <rPr>
        <vertAlign val="superscript"/>
        <sz val="10"/>
        <rFont val="Arial"/>
        <family val="2"/>
      </rPr>
      <t>2</t>
    </r>
  </si>
  <si>
    <r>
      <t>Wiring   for   lighting/power   circuit   using   one   of    FRLS   PVC insulated   1100V     grade,   multistrand   copper   wire   with   low conductor resistance single core  in open or concealed  system of wiring with specified IS-694:confirming to latest amendments. 1.5 mm</t>
    </r>
    <r>
      <rPr>
        <vertAlign val="superscript"/>
        <sz val="10"/>
        <rFont val="Arial"/>
        <family val="2"/>
      </rPr>
      <t>2</t>
    </r>
  </si>
  <si>
    <r>
      <t>Wiring   for   lighting/power   circuit   using   one   of    FRLS   PVC insulated   1100V     grade,   multistrand   copper   wire   with   low conductor resistance single core  in open or concealed  system of wiring with specified IS-694:confirming to latest amendments. 2.5 mm</t>
    </r>
    <r>
      <rPr>
        <vertAlign val="superscript"/>
        <sz val="10"/>
        <rFont val="Arial"/>
        <family val="2"/>
      </rPr>
      <t>2</t>
    </r>
  </si>
  <si>
    <r>
      <t>Wiring   for   lighting/power   circuit   using   one   of    FRLS   PVC insulated   1100V     grade,   multistrand   copper   wire   with   low conductor resistance single core  in open or concealed  system of wiring with specified IS-694:confirming to latest amendments. 4 mm</t>
    </r>
    <r>
      <rPr>
        <vertAlign val="superscript"/>
        <sz val="10"/>
        <rFont val="Arial"/>
        <family val="2"/>
      </rPr>
      <t>2</t>
    </r>
  </si>
  <si>
    <r>
      <t>Wiring   for   lighting/power   circuit   using   one   of    FRLS   PVC insulated   1100V     grade,   multistrand   copper   wire   with   low conductor resistance single core  in open or concealed  system of wiring with specified IS-694:confirming to latest amendments. 6 mm</t>
    </r>
    <r>
      <rPr>
        <vertAlign val="superscript"/>
        <sz val="10"/>
        <rFont val="Arial"/>
        <family val="2"/>
      </rPr>
      <t>2</t>
    </r>
  </si>
  <si>
    <r>
      <t>Wiring   for   lighting/power   circuit   using   one   of    FRLS   PVC insulated   1100V     grade,   multistrand   copper   wire   with   low conductor resistance single core  in open or concealed  system of wiring with specified IS-694:confirming to latest amendments. 10 mm</t>
    </r>
    <r>
      <rPr>
        <vertAlign val="superscript"/>
        <sz val="10"/>
        <rFont val="Arial"/>
        <family val="2"/>
      </rPr>
      <t>2</t>
    </r>
  </si>
  <si>
    <r>
      <t xml:space="preserve">Supplying  and  fixing  of  MDF  krone  junction  box  with  KRONE Module </t>
    </r>
    <r>
      <rPr>
        <i/>
        <sz val="10"/>
        <rFont val="Arial"/>
        <family val="2"/>
      </rPr>
      <t>/</t>
    </r>
    <r>
      <rPr>
        <sz val="10"/>
        <rFont val="Arial"/>
        <family val="2"/>
      </rPr>
      <t xml:space="preserve">  Telephone cable termination. 50 Pair</t>
    </r>
  </si>
  <si>
    <r>
      <rPr>
        <sz val="10"/>
        <rFont val="Arial"/>
        <family val="2"/>
      </rPr>
      <t>Supplying &amp; Fixing   of Fan</t>
    </r>
  </si>
  <si>
    <r>
      <t>Providing and fixing wash basin with C.I. brackets, 15 mm C.P. brass pillar taps, 32 mm C.P. brass waste of standard pattern, including painting of fittings and brackets, cutting and making good the walls wherever require:White Vitreous China</t>
    </r>
    <r>
      <rPr>
        <b/>
        <sz val="10"/>
        <rFont val="Arial"/>
        <family val="2"/>
      </rPr>
      <t xml:space="preserve"> Wash basin  Under Counter </t>
    </r>
    <r>
      <rPr>
        <sz val="10"/>
        <rFont val="Arial"/>
        <family val="2"/>
      </rPr>
      <t>size 580x430 mm with a pair of 15 mm C.P. brass pillar taps.</t>
    </r>
  </si>
  <si>
    <r>
      <t xml:space="preserve">Providing and fixing PTMT </t>
    </r>
    <r>
      <rPr>
        <b/>
        <sz val="10"/>
        <rFont val="Arial"/>
        <family val="2"/>
      </rPr>
      <t>towel rail</t>
    </r>
    <r>
      <rPr>
        <sz val="10"/>
        <rFont val="Arial"/>
        <family val="2"/>
      </rPr>
      <t xml:space="preserve"> complete with brackets fixed to wooden cleats with CP brass screws with concealed fittings arrangement of approved quality and colour. 600 mm long towel rail with total length of 645 mm, width 78 mm and effective height of 88 mm, weighing not less than 190 g</t>
    </r>
  </si>
  <si>
    <r>
      <t>Providing and fixing CP Brass 32mm size Bottle Trap of approved quality &amp; make and as per the direction of Engineer-in-charge.</t>
    </r>
    <r>
      <rPr>
        <b/>
        <sz val="10"/>
        <rFont val="Arial"/>
        <family val="2"/>
      </rPr>
      <t>(Make Jaguar, Code No:ALD CHR-769L)</t>
    </r>
  </si>
  <si>
    <r>
      <t>Providing and</t>
    </r>
    <r>
      <rPr>
        <b/>
        <sz val="10"/>
        <rFont val="Arial"/>
        <family val="2"/>
      </rPr>
      <t xml:space="preserve"> fixing in position brass bib cock</t>
    </r>
    <r>
      <rPr>
        <sz val="10"/>
        <rFont val="Arial"/>
        <family val="2"/>
      </rPr>
      <t xml:space="preserve"> of approved quality of as per dia  nominal bore including cost of all materials,labour and HOM of equipments with all leads complete as per specifications.</t>
    </r>
  </si>
  <si>
    <r>
      <t>Providing and fixing granite stone slab with for  table rubbed, edges rounded and polished, of size 75x50 cm deep and 1.8 cm thick,</t>
    </r>
    <r>
      <rPr>
        <b/>
        <sz val="10"/>
        <rFont val="Arial"/>
        <family val="2"/>
      </rPr>
      <t xml:space="preserve"> fixed in urinal partitions</t>
    </r>
    <r>
      <rPr>
        <sz val="10"/>
        <rFont val="Arial"/>
        <family val="2"/>
      </rPr>
      <t xml:space="preserve"> by cutting a chase of appropriate width with chase cutter and embedding the stone in the chase with epoxy grout or with cement concrete 1:2:4 (1 cement : 2 coarse sand : 4 graded stone aggregate 6 mm nominal size) as per direction of Engineer-in- charge and finished smooth.</t>
    </r>
  </si>
  <si>
    <r>
      <t xml:space="preserve">Providing and fixing bright finished brass hard drawn </t>
    </r>
    <r>
      <rPr>
        <b/>
        <sz val="10"/>
        <rFont val="Arial"/>
        <family val="2"/>
      </rPr>
      <t>hooks</t>
    </r>
    <r>
      <rPr>
        <sz val="10"/>
        <rFont val="Arial"/>
        <family val="2"/>
      </rPr>
      <t xml:space="preserve"> and eyes :300mm</t>
    </r>
  </si>
  <si>
    <r>
      <t xml:space="preserve">Providing and fixing Health Faucet of approved make and design with all neccessary accessories complete as per direction of Engineer-in-charge. </t>
    </r>
    <r>
      <rPr>
        <b/>
        <sz val="10"/>
        <rFont val="Arial"/>
        <family val="2"/>
      </rPr>
      <t xml:space="preserve">Market Rate                </t>
    </r>
    <r>
      <rPr>
        <sz val="10"/>
        <rFont val="Arial"/>
        <family val="2"/>
      </rPr>
      <t xml:space="preserve">                            </t>
    </r>
  </si>
  <si>
    <r>
      <t xml:space="preserve">Providing &amp; fixing Chorinated Poly Venyl(CPVC) pipes  having thermal stability for hot and cold water supply including all CPVC plain and brass threaded fittings, this includes jointing of pipes and fittings with one step solvent cement, trenching, refilling and testing of joints complete. </t>
    </r>
    <r>
      <rPr>
        <b/>
        <sz val="10"/>
        <rFont val="Arial"/>
        <family val="2"/>
      </rPr>
      <t xml:space="preserve">Work will be done in all floors </t>
    </r>
  </si>
  <si>
    <r>
      <t>Providing &amp; fixing Chorinated Poly Venyl(CPVC) pipes having thermal stability for hot and cold water supply including all CPVC plain and brass threaded fittings including fixing the pipes with clamp at 1.00 mtr spacing. This includes jointing of pipes and fittings with one step CPVC solvent cement and the cost of cutting chases and making good the same including testing of joints complete.(Concealed work including cutting chasing and good the walls etc)</t>
    </r>
    <r>
      <rPr>
        <b/>
        <sz val="10"/>
        <rFont val="Arial"/>
        <family val="2"/>
      </rPr>
      <t xml:space="preserve">Work will be done in all floors    </t>
    </r>
  </si>
  <si>
    <r>
      <t xml:space="preserve">Providing and fixing </t>
    </r>
    <r>
      <rPr>
        <b/>
        <sz val="10"/>
        <rFont val="Arial"/>
        <family val="2"/>
      </rPr>
      <t>water meter</t>
    </r>
    <r>
      <rPr>
        <sz val="10"/>
        <rFont val="Arial"/>
        <family val="2"/>
      </rPr>
      <t xml:space="preserve"> with stop cock, jam nut, socket in G.I pipe line including cutting and threading the pipe and making long screws including cost of all materials, labour , HOM of equipments and testing complete as per specifications. </t>
    </r>
  </si>
  <si>
    <r>
      <t xml:space="preserve">Providing and fixing </t>
    </r>
    <r>
      <rPr>
        <b/>
        <sz val="10"/>
        <rFont val="Arial"/>
        <family val="2"/>
      </rPr>
      <t>Brass full way valve gate</t>
    </r>
    <r>
      <rPr>
        <sz val="10"/>
        <rFont val="Arial"/>
        <family val="2"/>
      </rPr>
      <t xml:space="preserve"> with C.I. wheel of approved quality (screwed end) :</t>
    </r>
  </si>
  <si>
    <r>
      <t xml:space="preserve">Providing and fixing </t>
    </r>
    <r>
      <rPr>
        <b/>
        <sz val="10"/>
        <rFont val="Arial"/>
        <family val="2"/>
      </rPr>
      <t>gun metal non- return valve</t>
    </r>
    <r>
      <rPr>
        <sz val="10"/>
        <rFont val="Arial"/>
        <family val="2"/>
      </rPr>
      <t xml:space="preserve"> of approved quality (screwedend): </t>
    </r>
    <r>
      <rPr>
        <b/>
        <sz val="10"/>
        <rFont val="Arial"/>
        <family val="2"/>
      </rPr>
      <t>40 mm nominal bore ,Vertical.</t>
    </r>
  </si>
  <si>
    <r>
      <t xml:space="preserve">Providing and fixing PTMT </t>
    </r>
    <r>
      <rPr>
        <b/>
        <sz val="10"/>
        <rFont val="Arial"/>
        <family val="2"/>
      </rPr>
      <t>grating</t>
    </r>
    <r>
      <rPr>
        <sz val="10"/>
        <rFont val="Arial"/>
        <family val="2"/>
      </rPr>
      <t xml:space="preserve"> of approved quality and colour.  </t>
    </r>
  </si>
  <si>
    <r>
      <t>Cleaning and desilting of</t>
    </r>
    <r>
      <rPr>
        <b/>
        <sz val="10"/>
        <rFont val="Arial"/>
        <family val="2"/>
      </rPr>
      <t xml:space="preserve"> gully trap</t>
    </r>
    <r>
      <rPr>
        <sz val="10"/>
        <rFont val="Arial"/>
        <family val="2"/>
      </rPr>
      <t xml:space="preserve"> chamber, including removal of rubbish mixed with earth etc. and disposal of same, all as per the direction of Engineer-in- charge.</t>
    </r>
  </si>
  <si>
    <r>
      <t xml:space="preserve">Providing and constructing “WIRE CUT BRICK </t>
    </r>
    <r>
      <rPr>
        <b/>
        <sz val="10"/>
        <rFont val="Arial"/>
        <family val="2"/>
      </rPr>
      <t>MACHINEHOLE CHAMBERS</t>
    </r>
    <r>
      <rPr>
        <sz val="10"/>
        <rFont val="Arial"/>
        <family val="2"/>
      </rPr>
      <t>” using Portland/Pozzolana cement, conical in shape at top, with CC 1:3:6 foundation using 40mm and down size graded metal of approved quality and with an offset of 0.15M alround the chamber. Construct Brick masonry in CM 1:4, 340 mm thick, with wirecut bricks of approved quality, plaster inside and out side with CM 1:3, 12mm thick, except for the conical surface outside where the plaster thickness shall be 20mm. Slope inside to be 1:6 in the concrete towards central drain and finished smooth. Fixing of pipes in CC 1:2:4 with graded metal of 20mm and down size. Supplying and fixing SFRC Machinehole frame and cover (Heavy Duty) conforming to IS:12592 with latest amendment, in CC 1:2:4. Supplying and fixing footsteps made of 12mm dia. steel bars (Fe-500) with 3mm thick plastic encapsulation (IS-10910). The footsteps shall be fixed 30cms apart and on CC block embeded to masonry wall. The whole works include watering, curing, barricading, danger lighting, pouring tar over MH frame and cover, cost of tar, shoring, strutting, dewatering, engraving Machinehole number with flow direction on the inner conical surface etc. as per the drawing etc. as per technical specifications and for the following diameters and depth etc. for 1.2mm diaCirc. B M.H:</t>
    </r>
    <r>
      <rPr>
        <b/>
        <sz val="10"/>
        <rFont val="Arial"/>
        <family val="2"/>
      </rPr>
      <t xml:space="preserve"> Constructing Brick Masonry Circular Machinehole 1.2 m internal dia. , 1.0 M depth &amp; SFRC cover &amp; frame.</t>
    </r>
  </si>
  <si>
    <r>
      <t xml:space="preserve">Constructing brick masonry </t>
    </r>
    <r>
      <rPr>
        <b/>
        <sz val="10"/>
        <rFont val="Arial"/>
        <family val="2"/>
      </rPr>
      <t>Rain water  chamber 600x600mm</t>
    </r>
    <r>
      <rPr>
        <sz val="10"/>
        <rFont val="Arial"/>
        <family val="2"/>
      </rPr>
      <t>, and 450mm depth, (clear inside dimension) for pipeline with one or two inlets, using table mounted non-modular bricks of class designation 50 in cement mortar 1:5, Concrete slab cover with frame (Heavy duty) 600x 600mm internal dimensions, total weight of cover 23kg and weight of frame 15kg) R.C.C top slab with cement concrete 1:2:4 mix 20mm and downsize granite metal, foundation concrete 1:5:10 with 40mm and downsize granite metal inside plastering 12mm thick with cement mortar 1:3, finished smooth with a floating coat of cement on walls and bed concrete complete as per standard design including cost of materials, labour charges, curing complete as per specifications</t>
    </r>
    <r>
      <rPr>
        <b/>
        <sz val="10"/>
        <rFont val="Arial"/>
        <family val="2"/>
      </rPr>
      <t xml:space="preserve"> .</t>
    </r>
  </si>
  <si>
    <r>
      <t xml:space="preserve">Construction of </t>
    </r>
    <r>
      <rPr>
        <b/>
        <sz val="10"/>
        <rFont val="Arial"/>
        <family val="2"/>
      </rPr>
      <t>Storm Water Soak Pit / Recharge Pit</t>
    </r>
    <r>
      <rPr>
        <sz val="10"/>
        <rFont val="Arial"/>
        <family val="2"/>
      </rPr>
      <t xml:space="preserve"> wtth the clear dimensions as mentioned below and as per drawing and filling the annular space with brick bats (40mm size) to the entire depth with RCC top cover slab with 600 x 600mm RCC pre-cast cover inlet and outlet arrangements including excavation curing with all leads and lifts as per the detailed drawings, disposing the surplus earthwithin a lead of300m as directed by the site Engineer- in-charge etc., complete.</t>
    </r>
  </si>
  <si>
    <r>
      <t>Providing &amp; Fixing of vertical</t>
    </r>
    <r>
      <rPr>
        <b/>
        <sz val="10"/>
        <rFont val="Arial"/>
        <family val="2"/>
      </rPr>
      <t xml:space="preserve"> submersible pump</t>
    </r>
    <r>
      <rPr>
        <sz val="10"/>
        <rFont val="Arial"/>
        <family val="2"/>
      </rPr>
      <t xml:space="preserve"> of following capacity. Fixing the pump, providing delivery piping with CPVC  pipes with wafer type non return valve, butterfly valve both of Audco / Intervolve / Hawa make with necessary flanges, nuts, bolts, rubber insertions  (Piping and valves will be measured and paid under respective items of works) etc.. Making necessary electrical connections with flat submersible cables (including making power supply connection from mains to the pump control panel) shall be carried out by electrical contractor (Cost of electrical works is not to be included under this item), etc., complete.</t>
    </r>
  </si>
  <si>
    <t>For Lintels</t>
  </si>
  <si>
    <t>SCHEDULE   B - CIVIL</t>
  </si>
  <si>
    <t>TOTAL  COST  FIRST FLOOR</t>
  </si>
  <si>
    <t>SCHEDULE B- PLUMBING WORKS</t>
  </si>
  <si>
    <t>SCHEDULE B - ELECTRICAL WORKS</t>
  </si>
  <si>
    <t>Sq.m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</si>
</sst>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quot;Rs.&quot;\ #,##0;&quot;Rs.&quot;\ \-#,##0"/>
    <numFmt numFmtId="165" formatCode="&quot;Rs.&quot;\ #,##0;[Red]&quot;Rs.&quot;\ \-#,##0"/>
    <numFmt numFmtId="166" formatCode="_(&quot;$&quot;* #,##0.00_);_(&quot;$&quot;* \(#,##0.00\);_(&quot;$&quot;* &quot;-&quot;??_);_(@_)"/>
    <numFmt numFmtId="167" formatCode="_(* #,##0.00_);_(* \(#,##0.00\);_(* &quot;-&quot;??_);_(@_)"/>
    <numFmt numFmtId="168" formatCode="0.0"/>
    <numFmt numFmtId="169" formatCode="0.000"/>
    <numFmt numFmtId="170" formatCode="0.00000"/>
    <numFmt numFmtId="171" formatCode="&quot;₹&quot;\ #,##0.00"/>
    <numFmt numFmtId="172" formatCode="###0;###0"/>
  </numFmts>
  <fonts count="52" x14ac:knownFonts="1">
    <font>
      <sz val="10"/>
      <name val="Tahoma"/>
    </font>
    <font>
      <sz val="10"/>
      <name val="Tahoma"/>
    </font>
    <font>
      <sz val="10"/>
      <name val="Arial"/>
      <family val="2"/>
    </font>
    <font>
      <sz val="10"/>
      <name val="Tahoma"/>
      <family val="2"/>
    </font>
    <font>
      <b/>
      <sz val="10"/>
      <name val="Arial"/>
      <family val="2"/>
    </font>
    <font>
      <sz val="8"/>
      <name val="Tahoma"/>
      <family val="2"/>
    </font>
    <font>
      <b/>
      <u/>
      <sz val="10"/>
      <name val="Arial"/>
      <family val="2"/>
    </font>
    <font>
      <b/>
      <sz val="9"/>
      <name val="Arial"/>
      <family val="2"/>
    </font>
    <font>
      <b/>
      <sz val="12"/>
      <name val="Arial"/>
      <family val="2"/>
    </font>
    <font>
      <b/>
      <sz val="14"/>
      <name val="Arial"/>
      <family val="2"/>
    </font>
    <font>
      <b/>
      <sz val="16"/>
      <name val="Arial"/>
      <family val="2"/>
    </font>
    <font>
      <b/>
      <sz val="18"/>
      <name val="Arial"/>
      <family val="2"/>
    </font>
    <font>
      <b/>
      <sz val="20"/>
      <name val="Arial"/>
      <family val="2"/>
    </font>
    <font>
      <b/>
      <sz val="13"/>
      <name val="Arial"/>
      <family val="2"/>
    </font>
    <font>
      <sz val="11"/>
      <color indexed="63"/>
      <name val="Nunito Sans"/>
    </font>
    <font>
      <sz val="10"/>
      <color indexed="63"/>
      <name val="Nunito Sans"/>
    </font>
    <font>
      <sz val="12"/>
      <name val="Arial"/>
      <family val="2"/>
    </font>
    <font>
      <sz val="12"/>
      <name val="Tahoma"/>
      <family val="2"/>
    </font>
    <font>
      <sz val="16"/>
      <name val="Arial"/>
      <family val="2"/>
    </font>
    <font>
      <sz val="16"/>
      <color indexed="63"/>
      <name val="Arial"/>
      <family val="2"/>
    </font>
    <font>
      <vertAlign val="superscript"/>
      <sz val="16"/>
      <name val="Arial"/>
      <family val="2"/>
    </font>
    <font>
      <i/>
      <sz val="16"/>
      <name val="Arial"/>
      <family val="2"/>
    </font>
    <font>
      <sz val="11"/>
      <name val="Arial"/>
      <family val="2"/>
    </font>
    <font>
      <sz val="10"/>
      <name val="Arial Narrow"/>
      <family val="2"/>
    </font>
    <font>
      <sz val="10"/>
      <color indexed="63"/>
      <name val="Arial"/>
      <family val="2"/>
    </font>
    <font>
      <vertAlign val="superscript"/>
      <sz val="10"/>
      <name val="Arial"/>
      <family val="2"/>
    </font>
    <font>
      <i/>
      <sz val="10"/>
      <name val="Arial"/>
      <family val="2"/>
    </font>
    <font>
      <sz val="11"/>
      <color theme="1"/>
      <name val="Calibri"/>
      <family val="2"/>
      <scheme val="minor"/>
    </font>
    <font>
      <sz val="10"/>
      <color rgb="FF000000"/>
      <name val="Times New Roman"/>
      <family val="1"/>
    </font>
    <font>
      <b/>
      <sz val="11"/>
      <color rgb="FF3A3A3A"/>
      <name val="Nunito Sans"/>
    </font>
    <font>
      <b/>
      <sz val="10"/>
      <color rgb="FF3A3A3A"/>
      <name val="Nunito Sans"/>
    </font>
    <font>
      <sz val="11"/>
      <name val="Calibri"/>
      <family val="2"/>
      <scheme val="minor"/>
    </font>
    <font>
      <sz val="12"/>
      <name val="Calibri"/>
      <family val="2"/>
      <scheme val="minor"/>
    </font>
    <font>
      <sz val="10"/>
      <color rgb="FF002060"/>
      <name val="Arial"/>
      <family val="2"/>
    </font>
    <font>
      <b/>
      <sz val="18"/>
      <color theme="1"/>
      <name val="Arial"/>
      <family val="2"/>
    </font>
    <font>
      <sz val="16"/>
      <color rgb="FF000000"/>
      <name val="Arial"/>
      <family val="2"/>
    </font>
    <font>
      <sz val="16"/>
      <color theme="1"/>
      <name val="Arial"/>
      <family val="2"/>
    </font>
    <font>
      <b/>
      <sz val="16"/>
      <color rgb="FF000000"/>
      <name val="Arial"/>
      <family val="2"/>
    </font>
    <font>
      <sz val="10"/>
      <color rgb="FF3A3A3A"/>
      <name val="Nunito Sans"/>
    </font>
    <font>
      <b/>
      <sz val="10"/>
      <color theme="1"/>
      <name val="Arial"/>
      <family val="2"/>
    </font>
    <font>
      <sz val="10"/>
      <color rgb="FF000000"/>
      <name val="Arial"/>
      <family val="2"/>
    </font>
    <font>
      <sz val="10"/>
      <color theme="1"/>
      <name val="Arial"/>
      <family val="2"/>
    </font>
    <font>
      <sz val="10"/>
      <name val="Calibri"/>
      <family val="2"/>
      <scheme val="minor"/>
    </font>
    <font>
      <b/>
      <sz val="10"/>
      <color rgb="FF002060"/>
      <name val="Arial"/>
      <family val="2"/>
    </font>
    <font>
      <b/>
      <sz val="10"/>
      <color rgb="FF000000"/>
      <name val="Arial"/>
      <family val="2"/>
    </font>
    <font>
      <b/>
      <sz val="10"/>
      <color theme="0"/>
      <name val="Arial"/>
      <family val="2"/>
    </font>
    <font>
      <b/>
      <sz val="14"/>
      <color theme="0"/>
      <name val="Arial"/>
      <family val="2"/>
    </font>
    <font>
      <b/>
      <u/>
      <sz val="14"/>
      <color rgb="FF002060"/>
      <name val="Tahoma"/>
      <family val="2"/>
    </font>
    <font>
      <sz val="18"/>
      <color theme="1"/>
      <name val="Arial"/>
      <family val="2"/>
    </font>
    <font>
      <sz val="12"/>
      <color theme="1"/>
      <name val="Arial"/>
      <family val="2"/>
    </font>
    <font>
      <b/>
      <sz val="20"/>
      <color theme="1"/>
      <name val="Arial"/>
      <family val="2"/>
    </font>
    <font>
      <b/>
      <sz val="12"/>
      <color theme="0"/>
      <name val="Arial"/>
      <family val="2"/>
    </font>
  </fonts>
  <fills count="12">
    <fill>
      <patternFill patternType="none"/>
    </fill>
    <fill>
      <patternFill patternType="gray125"/>
    </fill>
    <fill>
      <patternFill patternType="solid">
        <fgColor rgb="FFD0A867"/>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D7B57F"/>
        <bgColor indexed="64"/>
      </patternFill>
    </fill>
    <fill>
      <patternFill patternType="solid">
        <fgColor theme="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49998474074526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505050"/>
      </bottom>
      <diagonal/>
    </border>
  </borders>
  <cellStyleXfs count="11">
    <xf numFmtId="0" fontId="0" fillId="0" borderId="0"/>
    <xf numFmtId="167" fontId="1" fillId="0" borderId="0" applyFont="0" applyFill="0" applyBorder="0" applyAlignment="0" applyProtection="0"/>
    <xf numFmtId="164" fontId="2" fillId="0" borderId="0" applyFont="0" applyFill="0" applyBorder="0" applyAlignment="0" applyProtection="0"/>
    <xf numFmtId="165" fontId="27" fillId="0" borderId="0" applyFont="0" applyFill="0" applyBorder="0" applyAlignment="0" applyProtection="0"/>
    <xf numFmtId="166" fontId="1" fillId="0" borderId="0" applyFont="0" applyFill="0" applyBorder="0" applyAlignment="0" applyProtection="0"/>
    <xf numFmtId="0" fontId="27" fillId="0" borderId="0"/>
    <xf numFmtId="0" fontId="3" fillId="0" borderId="0"/>
    <xf numFmtId="0" fontId="27" fillId="0" borderId="0"/>
    <xf numFmtId="0" fontId="28" fillId="0" borderId="0"/>
    <xf numFmtId="0" fontId="27" fillId="0" borderId="0"/>
    <xf numFmtId="9" fontId="1" fillId="0" borderId="0" applyFont="0" applyFill="0" applyBorder="0" applyAlignment="0" applyProtection="0"/>
  </cellStyleXfs>
  <cellXfs count="972">
    <xf numFmtId="0" fontId="0" fillId="0" borderId="0" xfId="0"/>
    <xf numFmtId="0" fontId="2" fillId="0" borderId="0" xfId="6" applyFont="1" applyBorder="1"/>
    <xf numFmtId="0" fontId="2" fillId="0" borderId="0" xfId="6" applyFont="1" applyBorder="1" applyAlignment="1">
      <alignment horizontal="center"/>
    </xf>
    <xf numFmtId="0" fontId="6" fillId="0" borderId="0" xfId="6" applyFont="1" applyBorder="1" applyAlignment="1">
      <alignment horizontal="center" vertical="top"/>
    </xf>
    <xf numFmtId="2" fontId="2" fillId="0" borderId="0" xfId="6" applyNumberFormat="1" applyFont="1" applyBorder="1" applyAlignment="1">
      <alignment horizontal="center"/>
    </xf>
    <xf numFmtId="0" fontId="4" fillId="0" borderId="1" xfId="6" applyFont="1" applyFill="1" applyBorder="1" applyAlignment="1">
      <alignment horizontal="center"/>
    </xf>
    <xf numFmtId="0" fontId="6" fillId="0" borderId="0" xfId="6" applyFont="1" applyBorder="1"/>
    <xf numFmtId="0" fontId="6" fillId="0" borderId="0" xfId="6" applyFont="1" applyBorder="1" applyAlignment="1">
      <alignment horizontal="center"/>
    </xf>
    <xf numFmtId="2" fontId="2" fillId="0" borderId="0" xfId="6" applyNumberFormat="1" applyFont="1" applyBorder="1"/>
    <xf numFmtId="0" fontId="2" fillId="0" borderId="0" xfId="6" applyFont="1" applyBorder="1" applyAlignment="1">
      <alignment horizontal="center" vertical="top"/>
    </xf>
    <xf numFmtId="0" fontId="2" fillId="0" borderId="0" xfId="6" applyFont="1" applyBorder="1" applyAlignment="1">
      <alignment horizontal="left" vertical="top"/>
    </xf>
    <xf numFmtId="0" fontId="4" fillId="0" borderId="0" xfId="6" applyFont="1" applyBorder="1"/>
    <xf numFmtId="0" fontId="4" fillId="0" borderId="2" xfId="0" applyFont="1" applyBorder="1" applyAlignment="1">
      <alignment vertical="top" wrapText="1"/>
    </xf>
    <xf numFmtId="0" fontId="2" fillId="0" borderId="0" xfId="0" applyFont="1" applyBorder="1" applyAlignment="1">
      <alignment vertical="center"/>
    </xf>
    <xf numFmtId="0" fontId="2" fillId="0" borderId="3" xfId="0" applyFont="1" applyBorder="1" applyAlignment="1">
      <alignment vertical="center"/>
    </xf>
    <xf numFmtId="0" fontId="4" fillId="0" borderId="1" xfId="0" applyFont="1" applyFill="1" applyBorder="1" applyAlignment="1">
      <alignment horizontal="center"/>
    </xf>
    <xf numFmtId="0" fontId="2" fillId="0" borderId="4" xfId="0" applyFont="1" applyBorder="1" applyAlignment="1">
      <alignment vertical="center"/>
    </xf>
    <xf numFmtId="0" fontId="2" fillId="0" borderId="5" xfId="0" applyFont="1" applyBorder="1" applyAlignment="1">
      <alignment horizontal="center" vertical="center" wrapText="1"/>
    </xf>
    <xf numFmtId="2" fontId="2" fillId="0" borderId="5" xfId="0" applyNumberFormat="1" applyFont="1" applyBorder="1" applyAlignment="1">
      <alignment horizontal="center" vertical="center" wrapText="1"/>
    </xf>
    <xf numFmtId="0" fontId="2" fillId="0" borderId="5" xfId="0" applyFont="1" applyBorder="1" applyAlignment="1">
      <alignment vertical="center"/>
    </xf>
    <xf numFmtId="0" fontId="7"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2" fontId="2" fillId="0" borderId="0" xfId="0" applyNumberFormat="1" applyFont="1" applyBorder="1" applyAlignment="1">
      <alignment horizontal="center" vertical="center" wrapText="1"/>
    </xf>
    <xf numFmtId="2"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2" fillId="0" borderId="6" xfId="0" applyFont="1" applyBorder="1" applyAlignment="1">
      <alignment vertical="center"/>
    </xf>
    <xf numFmtId="2" fontId="2" fillId="0" borderId="0" xfId="0" quotePrefix="1" applyNumberFormat="1" applyFont="1" applyBorder="1" applyAlignment="1">
      <alignment horizontal="center" vertical="center" wrapText="1"/>
    </xf>
    <xf numFmtId="2" fontId="2" fillId="0" borderId="7" xfId="0" applyNumberFormat="1" applyFont="1" applyBorder="1" applyAlignment="1">
      <alignment horizontal="center" vertical="center" wrapText="1"/>
    </xf>
    <xf numFmtId="2" fontId="2" fillId="0" borderId="8" xfId="0" applyNumberFormat="1" applyFont="1" applyBorder="1" applyAlignment="1">
      <alignment horizontal="center" vertical="center" wrapText="1"/>
    </xf>
    <xf numFmtId="0" fontId="2" fillId="0" borderId="5"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xf numFmtId="2" fontId="2" fillId="0" borderId="9" xfId="0" applyNumberFormat="1" applyFont="1" applyBorder="1" applyAlignment="1">
      <alignment horizontal="center" vertical="center" wrapText="1"/>
    </xf>
    <xf numFmtId="0" fontId="2" fillId="0" borderId="3" xfId="0" applyFont="1" applyFill="1" applyBorder="1"/>
    <xf numFmtId="0" fontId="2" fillId="0" borderId="5" xfId="0" applyFont="1" applyBorder="1"/>
    <xf numFmtId="0" fontId="2" fillId="0" borderId="9" xfId="0" applyFont="1" applyBorder="1" applyAlignment="1">
      <alignment vertical="center"/>
    </xf>
    <xf numFmtId="0" fontId="2" fillId="0" borderId="9" xfId="0" applyFont="1" applyBorder="1"/>
    <xf numFmtId="2" fontId="2" fillId="0" borderId="9" xfId="0" applyNumberFormat="1" applyFont="1" applyBorder="1" applyAlignment="1">
      <alignment vertical="center"/>
    </xf>
    <xf numFmtId="9" fontId="2" fillId="0" borderId="5" xfId="10" applyFont="1" applyBorder="1" applyAlignment="1">
      <alignment vertical="center"/>
    </xf>
    <xf numFmtId="0" fontId="2" fillId="0" borderId="5" xfId="0" applyFont="1" applyBorder="1" applyAlignment="1">
      <alignment horizontal="justify" vertical="center" wrapText="1"/>
    </xf>
    <xf numFmtId="0" fontId="2" fillId="0" borderId="3" xfId="0" applyFont="1" applyFill="1" applyBorder="1" applyAlignment="1">
      <alignment vertical="center"/>
    </xf>
    <xf numFmtId="0" fontId="2" fillId="0" borderId="9" xfId="0" applyFont="1" applyFill="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horizontal="center" vertical="center"/>
    </xf>
    <xf numFmtId="0" fontId="2" fillId="0" borderId="11" xfId="0" applyFont="1" applyBorder="1"/>
    <xf numFmtId="0" fontId="2" fillId="0" borderId="9" xfId="0" applyFont="1" applyFill="1" applyBorder="1"/>
    <xf numFmtId="0" fontId="2" fillId="0" borderId="1" xfId="0" applyFont="1" applyBorder="1" applyAlignment="1">
      <alignment horizontal="center" vertical="center" wrapText="1"/>
    </xf>
    <xf numFmtId="0" fontId="2" fillId="0" borderId="1" xfId="0" applyFont="1" applyBorder="1" applyAlignment="1">
      <alignment horizontal="justify" vertical="center" wrapText="1"/>
    </xf>
    <xf numFmtId="2" fontId="2" fillId="0" borderId="1" xfId="0" applyNumberFormat="1" applyFont="1" applyBorder="1" applyAlignment="1">
      <alignment horizontal="center" vertical="center" wrapText="1"/>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9" fontId="2" fillId="0" borderId="11" xfId="10" applyFont="1" applyBorder="1" applyAlignment="1">
      <alignment vertical="center"/>
    </xf>
    <xf numFmtId="171" fontId="4" fillId="0" borderId="1" xfId="0" applyNumberFormat="1" applyFont="1" applyBorder="1" applyAlignment="1">
      <alignment horizontal="center" vertical="center" wrapText="1"/>
    </xf>
    <xf numFmtId="171" fontId="2" fillId="0" borderId="1" xfId="0" applyNumberFormat="1" applyFont="1" applyBorder="1" applyAlignment="1">
      <alignment horizontal="center" vertical="center" wrapText="1"/>
    </xf>
    <xf numFmtId="171" fontId="2" fillId="0" borderId="1" xfId="0" applyNumberFormat="1" applyFont="1" applyBorder="1" applyAlignment="1">
      <alignment horizontal="center" vertical="center"/>
    </xf>
    <xf numFmtId="171" fontId="2" fillId="0" borderId="5" xfId="0" applyNumberFormat="1" applyFont="1" applyBorder="1" applyAlignment="1">
      <alignment horizontal="center" vertical="center" wrapText="1"/>
    </xf>
    <xf numFmtId="171" fontId="2" fillId="0" borderId="3" xfId="0" applyNumberFormat="1" applyFont="1" applyBorder="1" applyAlignment="1">
      <alignment horizontal="center" vertical="center"/>
    </xf>
    <xf numFmtId="0" fontId="4" fillId="2" borderId="1" xfId="0" applyFont="1" applyFill="1" applyBorder="1" applyAlignment="1">
      <alignment horizontal="justify" vertical="center" wrapText="1"/>
    </xf>
    <xf numFmtId="0" fontId="4" fillId="2" borderId="1" xfId="0"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171" fontId="4" fillId="2"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2" fillId="3" borderId="1" xfId="0" applyFont="1" applyFill="1" applyBorder="1" applyAlignment="1">
      <alignment horizontal="justify" vertical="center" wrapText="1"/>
    </xf>
    <xf numFmtId="0" fontId="2" fillId="3" borderId="1" xfId="0"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0" fontId="2" fillId="3" borderId="1" xfId="0" applyFont="1" applyFill="1" applyBorder="1" applyAlignment="1">
      <alignment vertical="center"/>
    </xf>
    <xf numFmtId="2" fontId="2" fillId="3" borderId="1" xfId="0" quotePrefix="1" applyNumberFormat="1" applyFont="1" applyFill="1" applyBorder="1" applyAlignment="1">
      <alignment horizontal="center" vertical="center" wrapText="1"/>
    </xf>
    <xf numFmtId="2" fontId="2" fillId="3" borderId="1" xfId="0" applyNumberFormat="1" applyFont="1" applyFill="1" applyBorder="1" applyAlignment="1">
      <alignment horizontal="center" vertical="center"/>
    </xf>
    <xf numFmtId="0" fontId="2" fillId="3" borderId="1" xfId="0" applyFont="1" applyFill="1" applyBorder="1" applyAlignment="1">
      <alignment vertical="center" wrapText="1"/>
    </xf>
    <xf numFmtId="0" fontId="4" fillId="0" borderId="1" xfId="0" applyNumberFormat="1" applyFont="1" applyBorder="1" applyAlignment="1">
      <alignment horizontal="center" vertical="center" wrapText="1"/>
    </xf>
    <xf numFmtId="2" fontId="2" fillId="2"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3" xfId="0" applyFont="1" applyFill="1" applyBorder="1" applyAlignment="1">
      <alignment vertical="center"/>
    </xf>
    <xf numFmtId="0" fontId="2" fillId="3" borderId="13" xfId="0" applyFont="1" applyFill="1" applyBorder="1" applyAlignment="1">
      <alignment horizontal="center" vertical="center" wrapText="1"/>
    </xf>
    <xf numFmtId="2" fontId="2" fillId="3" borderId="13" xfId="0" applyNumberFormat="1" applyFont="1" applyFill="1" applyBorder="1" applyAlignment="1">
      <alignment horizontal="center" vertical="center" wrapText="1"/>
    </xf>
    <xf numFmtId="2" fontId="2" fillId="3" borderId="13" xfId="0" quotePrefix="1" applyNumberFormat="1" applyFont="1" applyFill="1" applyBorder="1" applyAlignment="1">
      <alignment horizontal="center" vertical="center" wrapText="1"/>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left" vertical="center"/>
    </xf>
    <xf numFmtId="2" fontId="2" fillId="3" borderId="1" xfId="0" applyNumberFormat="1" applyFont="1" applyFill="1" applyBorder="1" applyAlignment="1">
      <alignment horizontal="left" vertical="center" wrapText="1"/>
    </xf>
    <xf numFmtId="2" fontId="4" fillId="2" borderId="1" xfId="0" applyNumberFormat="1" applyFont="1" applyFill="1" applyBorder="1" applyAlignment="1">
      <alignment horizontal="center" vertical="center"/>
    </xf>
    <xf numFmtId="2" fontId="4" fillId="2" borderId="1" xfId="0" applyNumberFormat="1" applyFont="1" applyFill="1" applyBorder="1" applyAlignment="1">
      <alignment horizontal="center" wrapText="1"/>
    </xf>
    <xf numFmtId="0" fontId="4" fillId="2" borderId="1" xfId="0" applyFont="1" applyFill="1" applyBorder="1" applyAlignment="1">
      <alignment horizontal="center" vertical="center"/>
    </xf>
    <xf numFmtId="0" fontId="2" fillId="0" borderId="16" xfId="0" applyFont="1" applyBorder="1" applyAlignment="1">
      <alignment vertical="center" wrapText="1"/>
    </xf>
    <xf numFmtId="0" fontId="4" fillId="3" borderId="1" xfId="0" applyFont="1" applyFill="1" applyBorder="1" applyAlignment="1">
      <alignment vertical="center" wrapText="1"/>
    </xf>
    <xf numFmtId="170" fontId="2" fillId="3" borderId="1" xfId="0" applyNumberFormat="1" applyFont="1" applyFill="1" applyBorder="1" applyAlignment="1">
      <alignment horizontal="center" vertical="center" wrapText="1"/>
    </xf>
    <xf numFmtId="2" fontId="2" fillId="3" borderId="1" xfId="0" applyNumberFormat="1" applyFont="1" applyFill="1" applyBorder="1" applyAlignment="1">
      <alignment horizontal="center" vertical="top" wrapText="1"/>
    </xf>
    <xf numFmtId="2" fontId="2" fillId="3" borderId="1" xfId="0" applyNumberFormat="1" applyFont="1" applyFill="1" applyBorder="1" applyAlignment="1">
      <alignment horizontal="center" wrapText="1"/>
    </xf>
    <xf numFmtId="2" fontId="2" fillId="3" borderId="1" xfId="0" applyNumberFormat="1" applyFont="1" applyFill="1" applyBorder="1" applyAlignment="1">
      <alignment vertical="center" wrapText="1"/>
    </xf>
    <xf numFmtId="171" fontId="4" fillId="2" borderId="1" xfId="0" applyNumberFormat="1" applyFont="1" applyFill="1" applyBorder="1" applyAlignment="1">
      <alignment horizontal="center" vertical="center"/>
    </xf>
    <xf numFmtId="171" fontId="4" fillId="2" borderId="1" xfId="4" applyNumberFormat="1" applyFont="1" applyFill="1" applyBorder="1" applyAlignment="1">
      <alignment horizontal="center" vertical="center" wrapText="1"/>
    </xf>
    <xf numFmtId="0" fontId="2" fillId="3" borderId="1" xfId="0" applyFont="1" applyFill="1" applyBorder="1" applyAlignment="1">
      <alignment horizontal="justify" vertical="top" wrapText="1"/>
    </xf>
    <xf numFmtId="171" fontId="4" fillId="2" borderId="1" xfId="0" applyNumberFormat="1" applyFont="1" applyFill="1" applyBorder="1" applyAlignment="1">
      <alignment horizontal="center"/>
    </xf>
    <xf numFmtId="171" fontId="2" fillId="0" borderId="5" xfId="0" applyNumberFormat="1" applyFont="1" applyBorder="1" applyAlignment="1">
      <alignment horizontal="center" vertical="center"/>
    </xf>
    <xf numFmtId="168" fontId="4" fillId="2" borderId="1" xfId="0" applyNumberFormat="1" applyFont="1" applyFill="1" applyBorder="1" applyAlignment="1">
      <alignment horizontal="center" vertical="center" wrapText="1"/>
    </xf>
    <xf numFmtId="171" fontId="2" fillId="0" borderId="1" xfId="0" applyNumberFormat="1" applyFont="1" applyBorder="1" applyAlignment="1">
      <alignment horizontal="center" wrapText="1"/>
    </xf>
    <xf numFmtId="171" fontId="4" fillId="2" borderId="1" xfId="0" applyNumberFormat="1" applyFont="1" applyFill="1" applyBorder="1" applyAlignment="1">
      <alignment horizontal="center" wrapText="1"/>
    </xf>
    <xf numFmtId="171" fontId="8" fillId="2" borderId="1" xfId="0" applyNumberFormat="1"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 xfId="0" applyFont="1" applyFill="1" applyBorder="1" applyAlignment="1">
      <alignment vertical="center"/>
    </xf>
    <xf numFmtId="171" fontId="2" fillId="3" borderId="1" xfId="0" applyNumberFormat="1" applyFont="1" applyFill="1" applyBorder="1" applyAlignment="1">
      <alignment horizontal="center" vertical="center"/>
    </xf>
    <xf numFmtId="168"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wrapText="1"/>
    </xf>
    <xf numFmtId="0" fontId="4" fillId="3" borderId="1" xfId="0" applyFont="1" applyFill="1" applyBorder="1" applyAlignment="1">
      <alignment horizontal="justify" vertical="center" wrapText="1"/>
    </xf>
    <xf numFmtId="171" fontId="2" fillId="3"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xf>
    <xf numFmtId="0" fontId="2" fillId="4" borderId="1" xfId="0" applyFont="1" applyFill="1" applyBorder="1" applyAlignment="1">
      <alignment horizontal="justify" vertical="center" wrapText="1"/>
    </xf>
    <xf numFmtId="2" fontId="2" fillId="4" borderId="1" xfId="0" applyNumberFormat="1" applyFont="1" applyFill="1" applyBorder="1" applyAlignment="1">
      <alignment horizontal="center" vertical="center" wrapText="1"/>
    </xf>
    <xf numFmtId="0" fontId="2" fillId="4" borderId="1" xfId="0" applyFont="1" applyFill="1" applyBorder="1" applyAlignment="1">
      <alignment vertical="center"/>
    </xf>
    <xf numFmtId="0" fontId="2" fillId="4" borderId="1" xfId="0" applyFont="1" applyFill="1" applyBorder="1" applyAlignment="1">
      <alignment horizontal="center" vertical="center" wrapText="1"/>
    </xf>
    <xf numFmtId="0" fontId="2" fillId="4" borderId="1" xfId="0" applyFont="1" applyFill="1" applyBorder="1" applyAlignment="1">
      <alignment vertical="center" wrapText="1"/>
    </xf>
    <xf numFmtId="2" fontId="4" fillId="5" borderId="1" xfId="0" applyNumberFormat="1" applyFont="1" applyFill="1" applyBorder="1" applyAlignment="1">
      <alignment horizontal="center" vertical="center" wrapText="1"/>
    </xf>
    <xf numFmtId="2" fontId="4" fillId="5" borderId="1" xfId="0" applyNumberFormat="1" applyFont="1" applyFill="1" applyBorder="1" applyAlignment="1">
      <alignment horizontal="center" vertical="center"/>
    </xf>
    <xf numFmtId="171" fontId="4" fillId="5" borderId="1" xfId="0" applyNumberFormat="1" applyFont="1" applyFill="1" applyBorder="1" applyAlignment="1">
      <alignment horizontal="center" vertical="center"/>
    </xf>
    <xf numFmtId="171" fontId="2" fillId="0" borderId="3" xfId="0" applyNumberFormat="1" applyFont="1" applyBorder="1" applyAlignment="1">
      <alignment horizontal="center" vertical="center" wrapText="1"/>
    </xf>
    <xf numFmtId="171" fontId="2" fillId="0" borderId="5" xfId="0" applyNumberFormat="1" applyFont="1" applyBorder="1" applyAlignment="1">
      <alignment horizontal="center" wrapText="1"/>
    </xf>
    <xf numFmtId="171" fontId="2" fillId="0" borderId="3" xfId="0" applyNumberFormat="1" applyFont="1" applyBorder="1" applyAlignment="1">
      <alignment horizontal="center" wrapText="1"/>
    </xf>
    <xf numFmtId="0" fontId="4" fillId="5" borderId="1" xfId="0" applyFont="1" applyFill="1" applyBorder="1" applyAlignment="1">
      <alignment horizontal="center" vertical="center"/>
    </xf>
    <xf numFmtId="171" fontId="4" fillId="5" borderId="1" xfId="0" applyNumberFormat="1" applyFont="1" applyFill="1" applyBorder="1" applyAlignment="1">
      <alignment horizontal="center" vertical="center" wrapText="1"/>
    </xf>
    <xf numFmtId="2" fontId="4" fillId="5" borderId="1" xfId="0" applyNumberFormat="1" applyFont="1" applyFill="1" applyBorder="1" applyAlignment="1">
      <alignment horizontal="center" wrapText="1"/>
    </xf>
    <xf numFmtId="0" fontId="4" fillId="5" borderId="1" xfId="0" applyFont="1" applyFill="1" applyBorder="1" applyAlignment="1">
      <alignment horizontal="center" vertical="center" wrapText="1"/>
    </xf>
    <xf numFmtId="0" fontId="4" fillId="5" borderId="1" xfId="0" applyFont="1" applyFill="1" applyBorder="1" applyAlignment="1">
      <alignment horizontal="justify" vertical="center" wrapText="1"/>
    </xf>
    <xf numFmtId="171" fontId="4" fillId="5" borderId="1" xfId="0" applyNumberFormat="1" applyFont="1" applyFill="1" applyBorder="1" applyAlignment="1">
      <alignment horizontal="center"/>
    </xf>
    <xf numFmtId="171" fontId="4" fillId="5" borderId="1" xfId="0" applyNumberFormat="1" applyFont="1" applyFill="1" applyBorder="1" applyAlignment="1">
      <alignment horizontal="center" wrapText="1"/>
    </xf>
    <xf numFmtId="171" fontId="4" fillId="0" borderId="0" xfId="0" applyNumberFormat="1" applyFont="1" applyBorder="1" applyAlignment="1">
      <alignment horizontal="center" vertical="center"/>
    </xf>
    <xf numFmtId="171" fontId="2" fillId="0" borderId="6" xfId="0" applyNumberFormat="1" applyFont="1" applyBorder="1" applyAlignment="1">
      <alignment horizontal="center" vertical="center" wrapText="1"/>
    </xf>
    <xf numFmtId="0" fontId="0" fillId="3" borderId="1" xfId="0" applyFont="1" applyFill="1" applyBorder="1"/>
    <xf numFmtId="0" fontId="2" fillId="3" borderId="1" xfId="0" applyFont="1" applyFill="1" applyBorder="1" applyAlignment="1">
      <alignment vertical="top" wrapText="1"/>
    </xf>
    <xf numFmtId="171" fontId="8" fillId="2" borderId="1" xfId="0" applyNumberFormat="1" applyFont="1" applyFill="1" applyBorder="1" applyAlignment="1">
      <alignment horizontal="center" vertical="center" wrapText="1"/>
    </xf>
    <xf numFmtId="0" fontId="2" fillId="3" borderId="1" xfId="6" applyFont="1" applyFill="1" applyBorder="1" applyAlignment="1">
      <alignment horizontal="center" vertical="top"/>
    </xf>
    <xf numFmtId="0" fontId="2" fillId="3" borderId="1" xfId="6" applyFont="1" applyFill="1" applyBorder="1"/>
    <xf numFmtId="0" fontId="2" fillId="3" borderId="1" xfId="6" applyFont="1" applyFill="1" applyBorder="1" applyAlignment="1">
      <alignment horizontal="left" vertical="center"/>
    </xf>
    <xf numFmtId="171" fontId="4" fillId="4" borderId="1" xfId="6" applyNumberFormat="1" applyFont="1" applyFill="1" applyBorder="1" applyAlignment="1">
      <alignment horizontal="center" vertical="center"/>
    </xf>
    <xf numFmtId="171" fontId="4" fillId="4" borderId="1" xfId="6" applyNumberFormat="1" applyFont="1" applyFill="1" applyBorder="1" applyAlignment="1">
      <alignment horizontal="center" vertical="top"/>
    </xf>
    <xf numFmtId="171" fontId="10" fillId="5" borderId="1" xfId="6" applyNumberFormat="1" applyFont="1" applyFill="1" applyBorder="1" applyAlignment="1">
      <alignment horizontal="center" vertical="center"/>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16"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2" fillId="4" borderId="1" xfId="0" applyFont="1" applyFill="1" applyBorder="1" applyAlignment="1">
      <alignment horizontal="center" vertical="center" wrapText="1"/>
    </xf>
    <xf numFmtId="2" fontId="2" fillId="0" borderId="13" xfId="0" applyNumberFormat="1" applyFont="1" applyBorder="1" applyAlignment="1">
      <alignment horizontal="center" vertical="center" wrapText="1"/>
    </xf>
    <xf numFmtId="2" fontId="2" fillId="0" borderId="14" xfId="0" applyNumberFormat="1" applyFont="1" applyBorder="1" applyAlignment="1">
      <alignment horizontal="center" vertical="center" wrapText="1"/>
    </xf>
    <xf numFmtId="2" fontId="2" fillId="0" borderId="15" xfId="0" applyNumberFormat="1" applyFont="1" applyBorder="1" applyAlignment="1">
      <alignment horizontal="center" vertical="center" wrapText="1"/>
    </xf>
    <xf numFmtId="2" fontId="2" fillId="0" borderId="14" xfId="0" applyNumberFormat="1" applyFont="1" applyBorder="1" applyAlignment="1">
      <alignment horizontal="center" vertical="center"/>
    </xf>
    <xf numFmtId="2" fontId="2" fillId="0" borderId="15" xfId="0" applyNumberFormat="1" applyFont="1" applyBorder="1" applyAlignment="1">
      <alignment horizontal="center" vertical="center"/>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6" xfId="0" applyFont="1" applyFill="1" applyBorder="1" applyAlignment="1">
      <alignment horizontal="center" vertical="center" wrapText="1"/>
    </xf>
    <xf numFmtId="0" fontId="2" fillId="3" borderId="16"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3" borderId="18"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2" fontId="2" fillId="3" borderId="21" xfId="0" applyNumberFormat="1" applyFont="1" applyFill="1" applyBorder="1" applyAlignment="1">
      <alignment horizontal="center" vertical="center" wrapText="1"/>
    </xf>
    <xf numFmtId="2" fontId="2" fillId="3" borderId="22" xfId="0" applyNumberFormat="1" applyFont="1" applyFill="1" applyBorder="1" applyAlignment="1">
      <alignment horizontal="center" vertical="center" wrapText="1"/>
    </xf>
    <xf numFmtId="2" fontId="2" fillId="3" borderId="17" xfId="0" applyNumberFormat="1" applyFont="1" applyFill="1" applyBorder="1" applyAlignment="1">
      <alignment horizontal="center" vertical="center" wrapText="1"/>
    </xf>
    <xf numFmtId="2" fontId="2" fillId="3" borderId="12" xfId="0" applyNumberFormat="1" applyFont="1" applyFill="1" applyBorder="1" applyAlignment="1">
      <alignment horizontal="center" vertical="center" wrapText="1"/>
    </xf>
    <xf numFmtId="0" fontId="2" fillId="3" borderId="17" xfId="0" applyFont="1" applyFill="1" applyBorder="1" applyAlignment="1">
      <alignment horizontal="center" vertical="center"/>
    </xf>
    <xf numFmtId="2" fontId="4" fillId="3" borderId="17"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0" borderId="17" xfId="0" applyFont="1" applyBorder="1" applyAlignment="1">
      <alignment horizontal="center" vertical="center"/>
    </xf>
    <xf numFmtId="0" fontId="2" fillId="0" borderId="21" xfId="0" applyFont="1" applyBorder="1" applyAlignment="1">
      <alignment horizontal="center" vertical="center" wrapText="1"/>
    </xf>
    <xf numFmtId="2" fontId="2" fillId="3" borderId="13" xfId="0" applyNumberFormat="1" applyFont="1" applyFill="1" applyBorder="1" applyAlignment="1">
      <alignment horizontal="center" vertical="center" wrapText="1"/>
    </xf>
    <xf numFmtId="2" fontId="2" fillId="3" borderId="15" xfId="0" applyNumberFormat="1" applyFont="1" applyFill="1" applyBorder="1" applyAlignment="1">
      <alignment horizontal="center" vertical="center" wrapText="1"/>
    </xf>
    <xf numFmtId="0" fontId="2" fillId="3" borderId="0"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2" xfId="0" applyFont="1" applyFill="1" applyBorder="1" applyAlignment="1">
      <alignment horizontal="center" vertical="center"/>
    </xf>
    <xf numFmtId="2" fontId="0" fillId="3" borderId="21" xfId="0" applyNumberFormat="1" applyFill="1" applyBorder="1" applyAlignment="1">
      <alignment horizontal="center"/>
    </xf>
    <xf numFmtId="2" fontId="0" fillId="3" borderId="22" xfId="0" applyNumberFormat="1" applyFill="1" applyBorder="1" applyAlignment="1">
      <alignment horizontal="center"/>
    </xf>
    <xf numFmtId="2" fontId="2" fillId="0" borderId="19" xfId="0" applyNumberFormat="1" applyFont="1" applyBorder="1" applyAlignment="1">
      <alignment horizontal="center" vertical="center" wrapText="1"/>
    </xf>
    <xf numFmtId="0" fontId="2" fillId="4" borderId="1" xfId="0" applyFont="1" applyFill="1" applyBorder="1" applyAlignment="1">
      <alignment horizontal="center" vertical="center" wrapText="1"/>
    </xf>
    <xf numFmtId="2" fontId="2" fillId="0" borderId="16" xfId="0" applyNumberFormat="1" applyFont="1" applyBorder="1" applyAlignment="1">
      <alignment horizontal="center" vertical="center" wrapText="1"/>
    </xf>
    <xf numFmtId="2" fontId="2" fillId="0" borderId="19" xfId="0" applyNumberFormat="1" applyFont="1" applyBorder="1" applyAlignment="1">
      <alignment horizontal="center" vertical="center"/>
    </xf>
    <xf numFmtId="0" fontId="4" fillId="0" borderId="19" xfId="0" applyFont="1" applyBorder="1" applyAlignment="1">
      <alignment horizontal="center" vertical="center" wrapText="1"/>
    </xf>
    <xf numFmtId="0" fontId="4" fillId="0" borderId="18" xfId="0" applyFont="1" applyBorder="1" applyAlignment="1">
      <alignment horizontal="center" vertical="center" wrapText="1"/>
    </xf>
    <xf numFmtId="0" fontId="2" fillId="0" borderId="19" xfId="0" applyFont="1" applyFill="1" applyBorder="1" applyAlignment="1">
      <alignment horizontal="center" vertical="center"/>
    </xf>
    <xf numFmtId="0" fontId="29" fillId="0" borderId="1" xfId="0" applyFont="1" applyBorder="1" applyAlignment="1">
      <alignment horizontal="justify" vertical="center" wrapText="1"/>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2" fontId="2" fillId="3" borderId="19" xfId="0" applyNumberFormat="1" applyFont="1" applyFill="1" applyBorder="1" applyAlignment="1">
      <alignment vertical="center" wrapText="1"/>
    </xf>
    <xf numFmtId="2" fontId="2" fillId="3" borderId="23" xfId="0" applyNumberFormat="1" applyFont="1" applyFill="1" applyBorder="1" applyAlignment="1">
      <alignment vertical="center" wrapText="1"/>
    </xf>
    <xf numFmtId="2" fontId="2" fillId="3" borderId="24" xfId="0" applyNumberFormat="1" applyFont="1" applyFill="1" applyBorder="1" applyAlignment="1">
      <alignment vertical="center" wrapText="1"/>
    </xf>
    <xf numFmtId="2" fontId="2" fillId="3" borderId="20" xfId="0" applyNumberFormat="1" applyFont="1" applyFill="1" applyBorder="1" applyAlignment="1">
      <alignment vertical="center" wrapText="1"/>
    </xf>
    <xf numFmtId="2" fontId="2" fillId="3" borderId="0" xfId="0" applyNumberFormat="1" applyFont="1" applyFill="1" applyBorder="1" applyAlignment="1">
      <alignment vertical="center" wrapText="1"/>
    </xf>
    <xf numFmtId="2" fontId="2" fillId="3" borderId="25" xfId="0" applyNumberFormat="1" applyFont="1" applyFill="1" applyBorder="1" applyAlignment="1">
      <alignment vertical="center" wrapText="1"/>
    </xf>
    <xf numFmtId="2" fontId="2" fillId="3" borderId="21" xfId="0" applyNumberFormat="1" applyFont="1" applyFill="1" applyBorder="1" applyAlignment="1">
      <alignment vertical="center" wrapText="1"/>
    </xf>
    <xf numFmtId="2" fontId="2" fillId="3" borderId="22" xfId="0" applyNumberFormat="1" applyFont="1" applyFill="1" applyBorder="1" applyAlignment="1">
      <alignment vertical="center" wrapText="1"/>
    </xf>
    <xf numFmtId="0" fontId="2" fillId="3" borderId="13" xfId="0" applyFont="1" applyFill="1" applyBorder="1" applyAlignment="1">
      <alignment vertical="center" wrapText="1"/>
    </xf>
    <xf numFmtId="0" fontId="2" fillId="3" borderId="15" xfId="0" applyFont="1" applyFill="1" applyBorder="1" applyAlignment="1">
      <alignment vertical="center" wrapText="1"/>
    </xf>
    <xf numFmtId="0" fontId="0" fillId="0" borderId="1" xfId="0" applyBorder="1" applyAlignment="1">
      <alignment horizontal="right" vertical="center" wrapText="1"/>
    </xf>
    <xf numFmtId="2" fontId="0" fillId="0" borderId="1" xfId="0" applyNumberFormat="1" applyBorder="1" applyAlignment="1">
      <alignment horizontal="right" vertical="center" wrapText="1"/>
    </xf>
    <xf numFmtId="0" fontId="2" fillId="3" borderId="17" xfId="0" applyFont="1" applyFill="1" applyBorder="1" applyAlignment="1">
      <alignment vertical="center" wrapText="1"/>
    </xf>
    <xf numFmtId="2" fontId="2" fillId="3" borderId="17" xfId="0" applyNumberFormat="1" applyFont="1" applyFill="1" applyBorder="1" applyAlignment="1">
      <alignment vertical="center" wrapText="1"/>
    </xf>
    <xf numFmtId="0" fontId="2" fillId="3" borderId="1" xfId="0" applyFont="1" applyFill="1" applyBorder="1" applyAlignment="1">
      <alignment horizontal="center" vertical="center" wrapText="1"/>
    </xf>
    <xf numFmtId="0" fontId="2" fillId="0" borderId="17" xfId="0" applyFont="1" applyBorder="1" applyAlignment="1">
      <alignment vertical="center" wrapText="1"/>
    </xf>
    <xf numFmtId="0" fontId="2" fillId="0" borderId="12" xfId="0" applyFont="1" applyBorder="1" applyAlignment="1">
      <alignment vertical="center" wrapText="1"/>
    </xf>
    <xf numFmtId="0" fontId="2" fillId="3" borderId="21" xfId="0" applyFont="1" applyFill="1" applyBorder="1" applyAlignment="1">
      <alignment vertical="center" wrapText="1"/>
    </xf>
    <xf numFmtId="2" fontId="4" fillId="3" borderId="21" xfId="0" applyNumberFormat="1" applyFont="1" applyFill="1" applyBorder="1" applyAlignment="1">
      <alignment horizontal="center" vertical="center" wrapText="1"/>
    </xf>
    <xf numFmtId="0" fontId="2" fillId="3" borderId="14" xfId="0" applyFont="1" applyFill="1" applyBorder="1" applyAlignment="1">
      <alignment vertical="center" wrapText="1"/>
    </xf>
    <xf numFmtId="1"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xf>
    <xf numFmtId="0" fontId="2" fillId="0" borderId="19" xfId="0" applyFont="1" applyBorder="1" applyAlignment="1">
      <alignment horizontal="center" vertical="center"/>
    </xf>
    <xf numFmtId="2" fontId="4" fillId="3" borderId="13" xfId="0" applyNumberFormat="1" applyFont="1" applyFill="1" applyBorder="1" applyAlignment="1">
      <alignment horizontal="center" vertical="center" wrapText="1"/>
    </xf>
    <xf numFmtId="2" fontId="0" fillId="3" borderId="1" xfId="0" applyNumberFormat="1" applyFill="1" applyBorder="1" applyAlignment="1">
      <alignment horizontal="center"/>
    </xf>
    <xf numFmtId="0" fontId="2" fillId="3" borderId="14" xfId="0" applyFont="1" applyFill="1" applyBorder="1" applyAlignment="1">
      <alignment vertical="center"/>
    </xf>
    <xf numFmtId="0" fontId="2" fillId="3" borderId="15" xfId="0" applyFont="1" applyFill="1" applyBorder="1" applyAlignment="1">
      <alignment vertical="center"/>
    </xf>
    <xf numFmtId="0" fontId="30" fillId="0" borderId="1" xfId="0" applyFont="1" applyBorder="1" applyAlignment="1">
      <alignment horizontal="justify" vertical="center" wrapText="1"/>
    </xf>
    <xf numFmtId="2" fontId="0" fillId="3" borderId="19" xfId="0" applyNumberFormat="1" applyFill="1" applyBorder="1" applyAlignment="1"/>
    <xf numFmtId="2" fontId="0" fillId="3" borderId="23" xfId="0" applyNumberFormat="1" applyFill="1" applyBorder="1" applyAlignment="1"/>
    <xf numFmtId="2" fontId="0" fillId="3" borderId="24" xfId="0" applyNumberFormat="1" applyFill="1" applyBorder="1" applyAlignment="1"/>
    <xf numFmtId="2" fontId="0" fillId="3" borderId="20" xfId="0" applyNumberFormat="1" applyFill="1" applyBorder="1" applyAlignment="1"/>
    <xf numFmtId="2" fontId="0" fillId="3" borderId="0" xfId="0" applyNumberFormat="1" applyFill="1" applyBorder="1" applyAlignment="1"/>
    <xf numFmtId="2" fontId="0" fillId="3" borderId="25" xfId="0" applyNumberFormat="1" applyFill="1" applyBorder="1" applyAlignment="1"/>
    <xf numFmtId="2" fontId="0" fillId="3" borderId="18" xfId="0" applyNumberFormat="1" applyFill="1" applyBorder="1" applyAlignment="1"/>
    <xf numFmtId="2" fontId="0" fillId="3" borderId="21" xfId="0" applyNumberFormat="1" applyFill="1" applyBorder="1" applyAlignment="1"/>
    <xf numFmtId="2" fontId="0" fillId="3" borderId="22" xfId="0" applyNumberFormat="1" applyFill="1" applyBorder="1" applyAlignment="1"/>
    <xf numFmtId="0" fontId="2" fillId="0" borderId="6" xfId="0" applyFont="1" applyBorder="1" applyAlignment="1">
      <alignment horizontal="center" vertical="center" wrapText="1"/>
    </xf>
    <xf numFmtId="2" fontId="2" fillId="3" borderId="16" xfId="0" applyNumberFormat="1" applyFont="1" applyFill="1" applyBorder="1" applyAlignment="1">
      <alignment vertical="center" wrapText="1"/>
    </xf>
    <xf numFmtId="2" fontId="2" fillId="3" borderId="12" xfId="0" applyNumberFormat="1" applyFont="1" applyFill="1" applyBorder="1" applyAlignment="1">
      <alignment vertical="center" wrapText="1"/>
    </xf>
    <xf numFmtId="0" fontId="2" fillId="0" borderId="18" xfId="0" applyFont="1" applyBorder="1" applyAlignment="1">
      <alignment horizontal="center" vertical="center"/>
    </xf>
    <xf numFmtId="0" fontId="2" fillId="0" borderId="21" xfId="0" applyFont="1" applyBorder="1" applyAlignment="1">
      <alignment horizontal="center" vertical="center"/>
    </xf>
    <xf numFmtId="0" fontId="2" fillId="3" borderId="17" xfId="0" applyFont="1" applyFill="1" applyBorder="1" applyAlignment="1">
      <alignment horizontal="justify" vertical="center" wrapText="1"/>
    </xf>
    <xf numFmtId="0" fontId="2" fillId="4" borderId="3" xfId="0" applyFont="1" applyFill="1" applyBorder="1" applyAlignment="1">
      <alignment vertical="center"/>
    </xf>
    <xf numFmtId="0" fontId="29" fillId="0" borderId="1" xfId="0" applyFont="1" applyFill="1" applyBorder="1" applyAlignment="1">
      <alignment horizontal="justify" vertical="center" wrapText="1"/>
    </xf>
    <xf numFmtId="0" fontId="4" fillId="3" borderId="21" xfId="0" applyFont="1" applyFill="1" applyBorder="1" applyAlignment="1">
      <alignment horizontal="center" vertical="center"/>
    </xf>
    <xf numFmtId="0" fontId="2" fillId="3" borderId="12" xfId="0" applyFont="1" applyFill="1" applyBorder="1" applyAlignment="1">
      <alignment vertical="center"/>
    </xf>
    <xf numFmtId="2" fontId="4" fillId="2" borderId="17" xfId="0" applyNumberFormat="1" applyFont="1" applyFill="1" applyBorder="1" applyAlignment="1">
      <alignment horizontal="center" vertical="center" wrapText="1"/>
    </xf>
    <xf numFmtId="0" fontId="4" fillId="2" borderId="17" xfId="0" applyFont="1" applyFill="1" applyBorder="1" applyAlignment="1">
      <alignment horizontal="justify" vertical="center" wrapText="1"/>
    </xf>
    <xf numFmtId="171" fontId="4" fillId="2" borderId="17" xfId="0" applyNumberFormat="1" applyFont="1" applyFill="1" applyBorder="1" applyAlignment="1">
      <alignment horizontal="center"/>
    </xf>
    <xf numFmtId="171" fontId="4" fillId="2" borderId="12" xfId="0" applyNumberFormat="1" applyFont="1" applyFill="1" applyBorder="1" applyAlignment="1">
      <alignment horizontal="center" vertical="center" wrapText="1"/>
    </xf>
    <xf numFmtId="2" fontId="4" fillId="2" borderId="15" xfId="0" applyNumberFormat="1" applyFont="1" applyFill="1" applyBorder="1" applyAlignment="1">
      <alignment horizontal="center" vertical="center" wrapText="1"/>
    </xf>
    <xf numFmtId="0" fontId="4" fillId="2" borderId="15" xfId="0" applyFont="1" applyFill="1" applyBorder="1" applyAlignment="1">
      <alignment horizontal="center" vertical="center" wrapText="1"/>
    </xf>
    <xf numFmtId="171" fontId="4" fillId="2" borderId="15" xfId="0" applyNumberFormat="1" applyFont="1" applyFill="1" applyBorder="1" applyAlignment="1">
      <alignment horizontal="center" vertical="center" wrapText="1"/>
    </xf>
    <xf numFmtId="0" fontId="2" fillId="0" borderId="26" xfId="0" applyFont="1" applyBorder="1"/>
    <xf numFmtId="0" fontId="2" fillId="0" borderId="27" xfId="0" applyFont="1" applyBorder="1"/>
    <xf numFmtId="0" fontId="2" fillId="0" borderId="7" xfId="0" applyFont="1" applyBorder="1"/>
    <xf numFmtId="0" fontId="2" fillId="0" borderId="8" xfId="0" applyFont="1" applyBorder="1"/>
    <xf numFmtId="0" fontId="2"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171" fontId="4"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xf>
    <xf numFmtId="0" fontId="4" fillId="6" borderId="1" xfId="0" applyNumberFormat="1" applyFont="1" applyFill="1" applyBorder="1" applyAlignment="1">
      <alignment horizontal="center" vertical="center" wrapText="1"/>
    </xf>
    <xf numFmtId="0" fontId="29" fillId="6" borderId="1" xfId="0" applyFont="1" applyFill="1" applyBorder="1" applyAlignment="1">
      <alignment horizontal="justify" vertical="center" wrapText="1"/>
    </xf>
    <xf numFmtId="2" fontId="2" fillId="6" borderId="1" xfId="0" applyNumberFormat="1" applyFont="1" applyFill="1" applyBorder="1" applyAlignment="1">
      <alignment horizontal="center" vertical="center" wrapText="1"/>
    </xf>
    <xf numFmtId="2" fontId="4" fillId="6" borderId="1" xfId="0" applyNumberFormat="1" applyFont="1" applyFill="1" applyBorder="1" applyAlignment="1">
      <alignment horizontal="center" vertical="center" wrapText="1"/>
    </xf>
    <xf numFmtId="0" fontId="2" fillId="6" borderId="1" xfId="0" applyFont="1" applyFill="1" applyBorder="1" applyAlignment="1">
      <alignment vertical="center"/>
    </xf>
    <xf numFmtId="171" fontId="4" fillId="6" borderId="1" xfId="4" applyNumberFormat="1" applyFont="1" applyFill="1" applyBorder="1" applyAlignment="1">
      <alignment horizontal="center" vertical="center" wrapText="1"/>
    </xf>
    <xf numFmtId="171" fontId="4" fillId="6" borderId="1" xfId="0" applyNumberFormat="1" applyFont="1" applyFill="1" applyBorder="1" applyAlignment="1">
      <alignment horizontal="center" vertical="center"/>
    </xf>
    <xf numFmtId="0" fontId="2" fillId="6" borderId="1" xfId="0" applyFont="1" applyFill="1" applyBorder="1" applyAlignment="1">
      <alignment vertical="center" wrapText="1"/>
    </xf>
    <xf numFmtId="2" fontId="2" fillId="6" borderId="1" xfId="0" applyNumberFormat="1" applyFont="1" applyFill="1" applyBorder="1" applyAlignment="1">
      <alignment vertical="center" wrapText="1"/>
    </xf>
    <xf numFmtId="0" fontId="4" fillId="6" borderId="1" xfId="0" applyFont="1" applyFill="1" applyBorder="1" applyAlignment="1">
      <alignment horizontal="center" vertical="center"/>
    </xf>
    <xf numFmtId="2" fontId="4" fillId="6" borderId="1" xfId="0" applyNumberFormat="1" applyFont="1" applyFill="1" applyBorder="1" applyAlignment="1">
      <alignment horizontal="center" wrapText="1"/>
    </xf>
    <xf numFmtId="0" fontId="2" fillId="6" borderId="1" xfId="0" applyFont="1" applyFill="1" applyBorder="1" applyAlignment="1">
      <alignment horizontal="justify" vertical="center" wrapText="1"/>
    </xf>
    <xf numFmtId="0" fontId="4" fillId="6" borderId="1" xfId="0" applyFont="1" applyFill="1" applyBorder="1" applyAlignment="1">
      <alignment horizontal="justify" vertical="center" wrapText="1"/>
    </xf>
    <xf numFmtId="171" fontId="4" fillId="6" borderId="1" xfId="0" applyNumberFormat="1" applyFont="1" applyFill="1" applyBorder="1" applyAlignment="1">
      <alignment horizontal="center"/>
    </xf>
    <xf numFmtId="0" fontId="4" fillId="6" borderId="1" xfId="0" applyFont="1" applyFill="1" applyBorder="1" applyAlignment="1">
      <alignment vertical="center" wrapText="1"/>
    </xf>
    <xf numFmtId="0" fontId="2" fillId="6" borderId="1" xfId="0" applyFont="1" applyFill="1" applyBorder="1"/>
    <xf numFmtId="171" fontId="2" fillId="6" borderId="1" xfId="0" applyNumberFormat="1" applyFont="1" applyFill="1" applyBorder="1" applyAlignment="1">
      <alignment horizontal="center" vertical="center"/>
    </xf>
    <xf numFmtId="2" fontId="4" fillId="6" borderId="1" xfId="0" applyNumberFormat="1" applyFont="1" applyFill="1" applyBorder="1" applyAlignment="1">
      <alignment vertical="center" wrapText="1"/>
    </xf>
    <xf numFmtId="2" fontId="2" fillId="6" borderId="1" xfId="0" applyNumberFormat="1" applyFont="1" applyFill="1" applyBorder="1" applyAlignment="1">
      <alignment vertical="center"/>
    </xf>
    <xf numFmtId="0" fontId="2" fillId="6" borderId="1" xfId="0" applyFont="1" applyFill="1" applyBorder="1" applyAlignment="1">
      <alignment vertical="top" wrapText="1"/>
    </xf>
    <xf numFmtId="0" fontId="4" fillId="6" borderId="1" xfId="0" applyFont="1" applyFill="1" applyBorder="1" applyAlignment="1">
      <alignment vertical="center"/>
    </xf>
    <xf numFmtId="171" fontId="9" fillId="6" borderId="1" xfId="0" applyNumberFormat="1" applyFont="1" applyFill="1" applyBorder="1" applyAlignment="1">
      <alignment horizontal="center" vertical="center"/>
    </xf>
    <xf numFmtId="0" fontId="16" fillId="6" borderId="1" xfId="0" applyFont="1" applyFill="1" applyBorder="1" applyAlignment="1">
      <alignment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vertical="center" wrapText="1"/>
    </xf>
    <xf numFmtId="0" fontId="16" fillId="6" borderId="1" xfId="0" applyFont="1" applyFill="1" applyBorder="1" applyAlignment="1">
      <alignment horizontal="center" vertical="center" wrapText="1"/>
    </xf>
    <xf numFmtId="0" fontId="16" fillId="6" borderId="1" xfId="0" applyFont="1" applyFill="1" applyBorder="1" applyAlignment="1">
      <alignment vertical="center"/>
    </xf>
    <xf numFmtId="2" fontId="16" fillId="6" borderId="1" xfId="0" applyNumberFormat="1" applyFont="1" applyFill="1" applyBorder="1" applyAlignment="1">
      <alignment vertical="center" wrapText="1"/>
    </xf>
    <xf numFmtId="2" fontId="8" fillId="6" borderId="1" xfId="0" applyNumberFormat="1" applyFont="1" applyFill="1" applyBorder="1" applyAlignment="1">
      <alignment vertical="center" wrapText="1"/>
    </xf>
    <xf numFmtId="0" fontId="16" fillId="6" borderId="1" xfId="0" applyFont="1" applyFill="1" applyBorder="1" applyAlignment="1">
      <alignment vertical="top" wrapText="1"/>
    </xf>
    <xf numFmtId="0" fontId="16" fillId="6" borderId="1" xfId="0" applyFont="1" applyFill="1" applyBorder="1" applyAlignment="1">
      <alignment horizontal="justify" vertical="center" wrapText="1"/>
    </xf>
    <xf numFmtId="0" fontId="0" fillId="6" borderId="1" xfId="0" applyFill="1" applyBorder="1"/>
    <xf numFmtId="2" fontId="0" fillId="6" borderId="1" xfId="0" applyNumberFormat="1" applyFill="1" applyBorder="1" applyAlignment="1">
      <alignment horizontal="center"/>
    </xf>
    <xf numFmtId="0" fontId="30" fillId="6" borderId="1" xfId="0" applyFont="1" applyFill="1" applyBorder="1" applyAlignment="1">
      <alignment horizontal="justify" vertical="center" wrapText="1"/>
    </xf>
    <xf numFmtId="0" fontId="8" fillId="6" borderId="1" xfId="0" applyFont="1" applyFill="1" applyBorder="1" applyAlignment="1">
      <alignment vertical="top" wrapText="1"/>
    </xf>
    <xf numFmtId="0" fontId="4" fillId="6" borderId="1" xfId="0" applyFont="1" applyFill="1" applyBorder="1" applyAlignment="1">
      <alignment vertical="top" wrapText="1"/>
    </xf>
    <xf numFmtId="1" fontId="2" fillId="6" borderId="1" xfId="0" applyNumberFormat="1" applyFont="1" applyFill="1" applyBorder="1" applyAlignment="1">
      <alignment horizontal="center" vertical="center" wrapText="1"/>
    </xf>
    <xf numFmtId="0" fontId="2" fillId="6" borderId="1" xfId="0" applyFont="1" applyFill="1" applyBorder="1" applyAlignment="1"/>
    <xf numFmtId="1" fontId="2" fillId="6" borderId="1" xfId="0" applyNumberFormat="1" applyFont="1" applyFill="1" applyBorder="1" applyAlignment="1">
      <alignment horizontal="center" vertical="center"/>
    </xf>
    <xf numFmtId="0" fontId="4" fillId="6" borderId="1" xfId="0" applyFont="1" applyFill="1" applyBorder="1" applyAlignment="1">
      <alignment wrapText="1"/>
    </xf>
    <xf numFmtId="171" fontId="4" fillId="6" borderId="1" xfId="0" applyNumberFormat="1" applyFont="1" applyFill="1" applyBorder="1" applyAlignment="1">
      <alignment wrapText="1"/>
    </xf>
    <xf numFmtId="171" fontId="4" fillId="6" borderId="1" xfId="0" applyNumberFormat="1" applyFont="1" applyFill="1" applyBorder="1" applyAlignment="1">
      <alignment horizontal="center" wrapText="1"/>
    </xf>
    <xf numFmtId="0" fontId="16" fillId="6" borderId="1" xfId="0" applyFont="1" applyFill="1" applyBorder="1" applyAlignment="1">
      <alignment wrapText="1"/>
    </xf>
    <xf numFmtId="0" fontId="2" fillId="6" borderId="1" xfId="0" applyFont="1" applyFill="1" applyBorder="1" applyAlignment="1">
      <alignment wrapText="1"/>
    </xf>
    <xf numFmtId="168" fontId="4" fillId="6" borderId="1" xfId="0" applyNumberFormat="1" applyFont="1" applyFill="1" applyBorder="1" applyAlignment="1">
      <alignment horizontal="center" vertical="center" wrapText="1"/>
    </xf>
    <xf numFmtId="2" fontId="4" fillId="6" borderId="1" xfId="0" applyNumberFormat="1" applyFont="1" applyFill="1" applyBorder="1" applyAlignment="1">
      <alignment horizontal="center" vertical="center"/>
    </xf>
    <xf numFmtId="0" fontId="10" fillId="6" borderId="1" xfId="0" applyFont="1" applyFill="1" applyBorder="1" applyAlignment="1">
      <alignment vertical="center"/>
    </xf>
    <xf numFmtId="171" fontId="8" fillId="6" borderId="1" xfId="0" applyNumberFormat="1" applyFont="1" applyFill="1" applyBorder="1" applyAlignment="1">
      <alignment horizontal="center" vertical="center"/>
    </xf>
    <xf numFmtId="0" fontId="17" fillId="6" borderId="1" xfId="0" applyFont="1" applyFill="1" applyBorder="1" applyAlignment="1">
      <alignment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171" fontId="4" fillId="6" borderId="1" xfId="0" applyNumberFormat="1" applyFont="1" applyFill="1" applyBorder="1" applyAlignment="1">
      <alignment vertical="center" wrapText="1"/>
    </xf>
    <xf numFmtId="1" fontId="2" fillId="6" borderId="1" xfId="0" applyNumberFormat="1" applyFont="1" applyFill="1" applyBorder="1" applyAlignment="1">
      <alignment vertical="center" wrapText="1"/>
    </xf>
    <xf numFmtId="0" fontId="30" fillId="6" borderId="1" xfId="0" applyFont="1" applyFill="1" applyBorder="1" applyAlignment="1">
      <alignment vertical="center" wrapText="1"/>
    </xf>
    <xf numFmtId="171" fontId="4" fillId="6" borderId="1" xfId="0" applyNumberFormat="1" applyFont="1" applyFill="1" applyBorder="1" applyAlignment="1"/>
    <xf numFmtId="1" fontId="2" fillId="6" borderId="1" xfId="0" applyNumberFormat="1" applyFont="1" applyFill="1" applyBorder="1" applyAlignment="1">
      <alignment vertical="center"/>
    </xf>
    <xf numFmtId="2" fontId="0" fillId="6" borderId="1" xfId="0" applyNumberFormat="1" applyFill="1" applyBorder="1" applyAlignment="1"/>
    <xf numFmtId="171" fontId="4" fillId="6" borderId="1" xfId="0" applyNumberFormat="1" applyFont="1" applyFill="1" applyBorder="1" applyAlignment="1">
      <alignment vertical="center"/>
    </xf>
    <xf numFmtId="171" fontId="9" fillId="6" borderId="1" xfId="0" applyNumberFormat="1" applyFont="1" applyFill="1" applyBorder="1" applyAlignment="1">
      <alignment vertical="center" wrapText="1"/>
    </xf>
    <xf numFmtId="171" fontId="16" fillId="6" borderId="1" xfId="0" applyNumberFormat="1" applyFont="1" applyFill="1" applyBorder="1" applyAlignment="1">
      <alignment horizontal="center" vertical="center" wrapText="1"/>
    </xf>
    <xf numFmtId="171" fontId="8" fillId="6" borderId="1" xfId="0" applyNumberFormat="1" applyFont="1" applyFill="1" applyBorder="1" applyAlignment="1">
      <alignment horizontal="center" vertical="center" wrapText="1"/>
    </xf>
    <xf numFmtId="0" fontId="16" fillId="6" borderId="1" xfId="0" applyFont="1" applyFill="1" applyBorder="1" applyAlignment="1">
      <alignment horizontal="center" vertical="center"/>
    </xf>
    <xf numFmtId="2" fontId="16" fillId="6" borderId="1" xfId="0" applyNumberFormat="1" applyFont="1" applyFill="1" applyBorder="1" applyAlignment="1">
      <alignment horizontal="center" vertical="center" wrapText="1"/>
    </xf>
    <xf numFmtId="171" fontId="8" fillId="6" borderId="1" xfId="0" applyNumberFormat="1" applyFont="1" applyFill="1" applyBorder="1" applyAlignment="1">
      <alignment horizontal="center" wrapText="1"/>
    </xf>
    <xf numFmtId="171" fontId="8" fillId="6" borderId="1" xfId="0" applyNumberFormat="1" applyFont="1" applyFill="1" applyBorder="1" applyAlignment="1">
      <alignment horizontal="center" vertical="top" wrapText="1"/>
    </xf>
    <xf numFmtId="171" fontId="16" fillId="6" borderId="1" xfId="0" applyNumberFormat="1" applyFont="1" applyFill="1" applyBorder="1" applyAlignment="1">
      <alignment horizontal="center" vertical="center"/>
    </xf>
    <xf numFmtId="171" fontId="8" fillId="6" borderId="1" xfId="0" applyNumberFormat="1" applyFont="1" applyFill="1" applyBorder="1" applyAlignment="1">
      <alignment vertical="center"/>
    </xf>
    <xf numFmtId="171" fontId="8" fillId="6" borderId="1" xfId="0" applyNumberFormat="1" applyFont="1" applyFill="1" applyBorder="1" applyAlignment="1">
      <alignment vertical="center" wrapText="1"/>
    </xf>
    <xf numFmtId="0" fontId="16" fillId="6" borderId="1" xfId="0" applyFont="1" applyFill="1" applyBorder="1" applyAlignment="1"/>
    <xf numFmtId="171" fontId="8" fillId="6" borderId="1" xfId="0" applyNumberFormat="1" applyFont="1" applyFill="1" applyBorder="1" applyAlignment="1">
      <alignment horizontal="center"/>
    </xf>
    <xf numFmtId="171" fontId="8" fillId="6" borderId="1" xfId="0" applyNumberFormat="1" applyFont="1" applyFill="1" applyBorder="1" applyAlignment="1"/>
    <xf numFmtId="171" fontId="8" fillId="6" borderId="1" xfId="0" applyNumberFormat="1" applyFont="1" applyFill="1" applyBorder="1" applyAlignment="1">
      <alignment wrapText="1"/>
    </xf>
    <xf numFmtId="171" fontId="16" fillId="6" borderId="1" xfId="0" applyNumberFormat="1" applyFont="1" applyFill="1" applyBorder="1" applyAlignment="1">
      <alignment horizontal="center" wrapText="1"/>
    </xf>
    <xf numFmtId="2" fontId="8" fillId="6" borderId="1" xfId="0" applyNumberFormat="1" applyFont="1" applyFill="1" applyBorder="1" applyAlignment="1">
      <alignment horizontal="center" vertical="center" wrapText="1"/>
    </xf>
    <xf numFmtId="2" fontId="8" fillId="6" borderId="1" xfId="0" applyNumberFormat="1" applyFont="1" applyFill="1" applyBorder="1" applyAlignment="1">
      <alignment wrapText="1"/>
    </xf>
    <xf numFmtId="0" fontId="4" fillId="6" borderId="1" xfId="0" applyFont="1" applyFill="1" applyBorder="1" applyAlignment="1">
      <alignment horizontal="center" vertical="top" wrapText="1"/>
    </xf>
    <xf numFmtId="2" fontId="2" fillId="6" borderId="1" xfId="0" applyNumberFormat="1" applyFont="1" applyFill="1" applyBorder="1" applyAlignment="1">
      <alignment vertical="top" wrapText="1"/>
    </xf>
    <xf numFmtId="0" fontId="2" fillId="6" borderId="1" xfId="0" applyFont="1" applyFill="1" applyBorder="1" applyAlignment="1">
      <alignment vertical="top"/>
    </xf>
    <xf numFmtId="0" fontId="2" fillId="6" borderId="1" xfId="0" applyFont="1" applyFill="1" applyBorder="1" applyAlignment="1">
      <alignment horizontal="justify" vertical="top" wrapText="1"/>
    </xf>
    <xf numFmtId="0" fontId="2" fillId="6" borderId="0" xfId="0" applyFont="1" applyFill="1" applyBorder="1" applyAlignment="1">
      <alignment vertical="center" wrapText="1"/>
    </xf>
    <xf numFmtId="0" fontId="2" fillId="6" borderId="0" xfId="0" applyFont="1" applyFill="1" applyBorder="1" applyAlignment="1">
      <alignment horizontal="center" vertical="center" wrapText="1"/>
    </xf>
    <xf numFmtId="171" fontId="2" fillId="6" borderId="0" xfId="0" applyNumberFormat="1" applyFont="1" applyFill="1" applyBorder="1" applyAlignment="1">
      <alignment horizontal="center" vertical="center" wrapText="1"/>
    </xf>
    <xf numFmtId="2" fontId="2" fillId="6" borderId="0" xfId="0" applyNumberFormat="1" applyFont="1" applyFill="1" applyBorder="1" applyAlignment="1">
      <alignment horizontal="center" vertical="center" wrapText="1"/>
    </xf>
    <xf numFmtId="0" fontId="2" fillId="6" borderId="0" xfId="0" applyFont="1" applyFill="1" applyBorder="1" applyAlignment="1">
      <alignment wrapText="1"/>
    </xf>
    <xf numFmtId="171" fontId="2" fillId="6" borderId="0" xfId="0" applyNumberFormat="1" applyFont="1" applyFill="1" applyBorder="1" applyAlignment="1">
      <alignment vertical="center" wrapText="1"/>
    </xf>
    <xf numFmtId="0" fontId="2" fillId="0" borderId="10" xfId="0" applyFont="1" applyBorder="1"/>
    <xf numFmtId="0" fontId="2" fillId="0" borderId="4" xfId="0" applyFont="1" applyBorder="1"/>
    <xf numFmtId="171" fontId="2" fillId="0" borderId="0" xfId="0" applyNumberFormat="1" applyFont="1" applyBorder="1" applyAlignment="1">
      <alignment horizontal="center" wrapText="1"/>
    </xf>
    <xf numFmtId="171" fontId="2" fillId="0" borderId="0" xfId="0" applyNumberFormat="1" applyFont="1" applyBorder="1" applyAlignment="1">
      <alignment horizontal="center" vertical="center" wrapText="1"/>
    </xf>
    <xf numFmtId="0" fontId="2" fillId="0" borderId="0" xfId="0" applyFont="1" applyBorder="1"/>
    <xf numFmtId="171" fontId="2" fillId="0" borderId="0" xfId="0" applyNumberFormat="1" applyFont="1" applyBorder="1" applyAlignment="1">
      <alignment horizontal="center" vertical="center"/>
    </xf>
    <xf numFmtId="0" fontId="16" fillId="6" borderId="0" xfId="0" applyFont="1" applyFill="1"/>
    <xf numFmtId="0" fontId="31" fillId="6" borderId="0" xfId="0" applyFont="1" applyFill="1"/>
    <xf numFmtId="0" fontId="8" fillId="6" borderId="1" xfId="0" applyFont="1" applyFill="1" applyBorder="1" applyAlignment="1">
      <alignment horizontal="center" vertical="center"/>
    </xf>
    <xf numFmtId="0" fontId="8" fillId="6" borderId="1" xfId="9" applyFont="1" applyFill="1" applyBorder="1" applyAlignment="1">
      <alignment horizontal="center" vertical="center"/>
    </xf>
    <xf numFmtId="0" fontId="16" fillId="6" borderId="0" xfId="9" applyFont="1" applyFill="1"/>
    <xf numFmtId="171" fontId="8" fillId="6" borderId="1" xfId="9" applyNumberFormat="1" applyFont="1" applyFill="1" applyBorder="1" applyAlignment="1">
      <alignment horizontal="center" vertical="center"/>
    </xf>
    <xf numFmtId="1" fontId="8" fillId="6" borderId="1" xfId="9" applyNumberFormat="1" applyFont="1" applyFill="1" applyBorder="1" applyAlignment="1">
      <alignment horizontal="center" vertical="center" wrapText="1"/>
    </xf>
    <xf numFmtId="0" fontId="16" fillId="6" borderId="0" xfId="9" applyFont="1" applyFill="1" applyAlignment="1">
      <alignment vertical="center"/>
    </xf>
    <xf numFmtId="0" fontId="8" fillId="6" borderId="1" xfId="9" applyFont="1" applyFill="1" applyBorder="1" applyAlignment="1">
      <alignment horizontal="center" vertical="center" wrapText="1"/>
    </xf>
    <xf numFmtId="0" fontId="22" fillId="6" borderId="0" xfId="9" applyFont="1" applyFill="1"/>
    <xf numFmtId="1" fontId="8" fillId="6" borderId="1" xfId="5" applyNumberFormat="1" applyFont="1" applyFill="1" applyBorder="1" applyAlignment="1">
      <alignment horizontal="center" vertical="center" wrapText="1"/>
    </xf>
    <xf numFmtId="0" fontId="8" fillId="6" borderId="1" xfId="7" applyFont="1" applyFill="1" applyBorder="1" applyAlignment="1">
      <alignment horizontal="center" vertical="center"/>
    </xf>
    <xf numFmtId="0" fontId="16" fillId="6" borderId="0" xfId="7" applyFont="1" applyFill="1"/>
    <xf numFmtId="167" fontId="23" fillId="6" borderId="1" xfId="1" applyFont="1" applyFill="1" applyBorder="1" applyAlignment="1">
      <alignment horizontal="center" vertical="center"/>
    </xf>
    <xf numFmtId="0" fontId="16" fillId="6" borderId="0" xfId="8" applyFont="1" applyFill="1" applyAlignment="1">
      <alignment horizontal="left" vertical="top"/>
    </xf>
    <xf numFmtId="1" fontId="8" fillId="6" borderId="1" xfId="9" applyNumberFormat="1" applyFont="1" applyFill="1" applyBorder="1" applyAlignment="1">
      <alignment horizontal="center" vertical="center"/>
    </xf>
    <xf numFmtId="0" fontId="32" fillId="6" borderId="0" xfId="0" applyFont="1" applyFill="1"/>
    <xf numFmtId="0" fontId="32" fillId="6" borderId="0" xfId="0" applyFont="1" applyFill="1" applyAlignment="1">
      <alignment vertical="center"/>
    </xf>
    <xf numFmtId="171" fontId="32" fillId="6" borderId="0" xfId="0" applyNumberFormat="1" applyFont="1" applyFill="1"/>
    <xf numFmtId="171" fontId="32" fillId="6" borderId="0" xfId="0" applyNumberFormat="1" applyFont="1" applyFill="1" applyAlignment="1">
      <alignment horizontal="center"/>
    </xf>
    <xf numFmtId="0" fontId="31" fillId="6" borderId="0" xfId="0" applyFont="1" applyFill="1" applyAlignment="1">
      <alignment vertical="center"/>
    </xf>
    <xf numFmtId="171" fontId="31" fillId="6" borderId="0" xfId="0" applyNumberFormat="1" applyFont="1" applyFill="1"/>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16" fillId="3" borderId="1" xfId="9" applyFont="1" applyFill="1" applyBorder="1" applyAlignment="1">
      <alignment horizontal="justify" vertical="center" wrapText="1"/>
    </xf>
    <xf numFmtId="2" fontId="8" fillId="4" borderId="1" xfId="9" applyNumberFormat="1" applyFont="1" applyFill="1" applyBorder="1" applyAlignment="1">
      <alignment horizontal="center" vertical="center"/>
    </xf>
    <xf numFmtId="1" fontId="8" fillId="0" borderId="1" xfId="9" applyNumberFormat="1" applyFont="1" applyBorder="1" applyAlignment="1">
      <alignment horizontal="center" vertical="center" wrapText="1"/>
    </xf>
    <xf numFmtId="0" fontId="8" fillId="0" borderId="1" xfId="9" applyFont="1" applyBorder="1" applyAlignment="1">
      <alignment horizontal="center" vertical="center" wrapText="1"/>
    </xf>
    <xf numFmtId="2" fontId="8" fillId="4" borderId="1" xfId="9" applyNumberFormat="1" applyFont="1" applyFill="1" applyBorder="1" applyAlignment="1">
      <alignment horizontal="center" vertical="center" wrapText="1"/>
    </xf>
    <xf numFmtId="172" fontId="8" fillId="0" borderId="28" xfId="8" applyNumberFormat="1" applyFont="1" applyBorder="1" applyAlignment="1">
      <alignment horizontal="center" vertical="center" wrapText="1"/>
    </xf>
    <xf numFmtId="2" fontId="8" fillId="4" borderId="1" xfId="8" applyNumberFormat="1" applyFont="1" applyFill="1" applyBorder="1" applyAlignment="1">
      <alignment horizontal="center" vertical="center" wrapText="1"/>
    </xf>
    <xf numFmtId="0" fontId="8" fillId="6" borderId="1" xfId="9" applyFont="1" applyFill="1" applyBorder="1" applyAlignment="1">
      <alignment horizontal="left" vertical="justify" wrapText="1"/>
    </xf>
    <xf numFmtId="0" fontId="2" fillId="6" borderId="0" xfId="0" applyFont="1" applyFill="1" applyBorder="1" applyAlignment="1">
      <alignment vertical="center"/>
    </xf>
    <xf numFmtId="0" fontId="2" fillId="6" borderId="0" xfId="0" applyFont="1" applyFill="1" applyBorder="1" applyAlignment="1">
      <alignment horizontal="center" vertical="center"/>
    </xf>
    <xf numFmtId="0" fontId="4" fillId="6" borderId="0" xfId="0" applyFont="1" applyFill="1" applyBorder="1" applyAlignment="1">
      <alignment vertical="center" wrapText="1"/>
    </xf>
    <xf numFmtId="0" fontId="2" fillId="6" borderId="0" xfId="0" applyFont="1" applyFill="1" applyBorder="1"/>
    <xf numFmtId="0" fontId="33" fillId="6" borderId="0" xfId="0" applyFont="1" applyFill="1" applyBorder="1" applyAlignment="1">
      <alignment vertical="center"/>
    </xf>
    <xf numFmtId="0" fontId="10" fillId="6" borderId="1" xfId="0" applyFont="1" applyFill="1" applyBorder="1" applyAlignment="1">
      <alignment horizontal="center" vertical="center" wrapText="1"/>
    </xf>
    <xf numFmtId="43" fontId="10" fillId="6" borderId="1" xfId="1" applyNumberFormat="1" applyFont="1" applyFill="1" applyBorder="1" applyAlignment="1">
      <alignment horizontal="center" vertical="center" wrapText="1"/>
    </xf>
    <xf numFmtId="171" fontId="10" fillId="6" borderId="1" xfId="1" applyNumberFormat="1" applyFont="1" applyFill="1" applyBorder="1" applyAlignment="1">
      <alignment horizontal="center" vertical="center" wrapText="1"/>
    </xf>
    <xf numFmtId="0" fontId="18" fillId="6" borderId="1"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18" fillId="6" borderId="1" xfId="0" applyFont="1" applyFill="1" applyBorder="1" applyAlignment="1">
      <alignment horizontal="left" vertical="center" wrapText="1"/>
    </xf>
    <xf numFmtId="43" fontId="18" fillId="6" borderId="1" xfId="1" applyNumberFormat="1" applyFont="1" applyFill="1" applyBorder="1" applyAlignment="1">
      <alignment horizontal="center" vertical="center" wrapText="1"/>
    </xf>
    <xf numFmtId="171" fontId="18" fillId="6" borderId="1" xfId="1" applyNumberFormat="1" applyFont="1" applyFill="1" applyBorder="1" applyAlignment="1">
      <alignment horizontal="center" vertical="center" wrapText="1"/>
    </xf>
    <xf numFmtId="171" fontId="34" fillId="6" borderId="1" xfId="1" applyNumberFormat="1" applyFont="1" applyFill="1" applyBorder="1" applyAlignment="1">
      <alignment horizontal="center" vertical="center"/>
    </xf>
    <xf numFmtId="0" fontId="18" fillId="6" borderId="1" xfId="0" applyFont="1" applyFill="1" applyBorder="1" applyAlignment="1">
      <alignment horizontal="justify" vertical="center" wrapText="1"/>
    </xf>
    <xf numFmtId="171" fontId="18" fillId="6" borderId="1" xfId="2" applyNumberFormat="1" applyFont="1" applyFill="1" applyBorder="1" applyAlignment="1">
      <alignment horizontal="center" vertical="center" shrinkToFit="1"/>
    </xf>
    <xf numFmtId="171" fontId="11" fillId="6" borderId="1" xfId="2" applyNumberFormat="1" applyFont="1" applyFill="1" applyBorder="1" applyAlignment="1">
      <alignment horizontal="center" vertical="center"/>
    </xf>
    <xf numFmtId="0" fontId="18" fillId="6" borderId="1" xfId="0" applyFont="1" applyFill="1" applyBorder="1" applyAlignment="1">
      <alignment vertical="center" wrapText="1"/>
    </xf>
    <xf numFmtId="171" fontId="35" fillId="6" borderId="1" xfId="1" applyNumberFormat="1" applyFont="1" applyFill="1" applyBorder="1" applyAlignment="1">
      <alignment horizontal="center" vertical="center" shrinkToFit="1"/>
    </xf>
    <xf numFmtId="0" fontId="36" fillId="6" borderId="1" xfId="0" applyFont="1" applyFill="1" applyBorder="1" applyAlignment="1">
      <alignment vertical="center" wrapText="1"/>
    </xf>
    <xf numFmtId="0" fontId="19" fillId="6" borderId="1" xfId="0" applyFont="1" applyFill="1" applyBorder="1" applyAlignment="1">
      <alignment horizontal="left" vertical="center" wrapText="1"/>
    </xf>
    <xf numFmtId="2" fontId="37" fillId="6" borderId="1" xfId="0" applyNumberFormat="1" applyFont="1" applyFill="1" applyBorder="1" applyAlignment="1">
      <alignment horizontal="center" vertical="center" wrapText="1" shrinkToFit="1"/>
    </xf>
    <xf numFmtId="169" fontId="10" fillId="6" borderId="1" xfId="0" applyNumberFormat="1" applyFont="1" applyFill="1" applyBorder="1" applyAlignment="1">
      <alignment horizontal="center" vertical="center" wrapText="1"/>
    </xf>
    <xf numFmtId="43" fontId="35" fillId="6" borderId="1" xfId="1" applyNumberFormat="1" applyFont="1" applyFill="1" applyBorder="1" applyAlignment="1">
      <alignment horizontal="center" vertical="center" shrinkToFit="1"/>
    </xf>
    <xf numFmtId="0" fontId="36" fillId="6" borderId="1" xfId="0" applyFont="1" applyFill="1" applyBorder="1" applyAlignment="1">
      <alignment horizontal="left" vertical="center" wrapText="1"/>
    </xf>
    <xf numFmtId="168" fontId="10" fillId="6" borderId="1" xfId="0" applyNumberFormat="1" applyFont="1" applyFill="1" applyBorder="1" applyAlignment="1">
      <alignment horizontal="center" vertical="center" wrapText="1"/>
    </xf>
    <xf numFmtId="43" fontId="18" fillId="6" borderId="1" xfId="1" applyNumberFormat="1" applyFont="1" applyFill="1" applyBorder="1" applyAlignment="1">
      <alignment horizontal="left" vertical="center" wrapText="1"/>
    </xf>
    <xf numFmtId="168" fontId="37" fillId="6" borderId="1" xfId="0" applyNumberFormat="1" applyFont="1" applyFill="1" applyBorder="1" applyAlignment="1">
      <alignment horizontal="center" vertical="center" shrinkToFit="1"/>
    </xf>
    <xf numFmtId="0" fontId="8" fillId="6" borderId="1" xfId="9" applyFont="1" applyFill="1" applyBorder="1" applyAlignment="1">
      <alignment vertical="justify" wrapText="1"/>
    </xf>
    <xf numFmtId="0" fontId="8" fillId="6" borderId="1" xfId="9" applyFont="1" applyFill="1" applyBorder="1" applyAlignment="1">
      <alignment vertical="top"/>
    </xf>
    <xf numFmtId="1" fontId="8" fillId="6" borderId="1" xfId="9" applyNumberFormat="1" applyFont="1" applyFill="1" applyBorder="1" applyAlignment="1">
      <alignment vertical="top" wrapText="1"/>
    </xf>
    <xf numFmtId="0" fontId="8" fillId="6" borderId="1" xfId="9" applyFont="1" applyFill="1" applyBorder="1" applyAlignment="1">
      <alignment vertical="top" wrapText="1"/>
    </xf>
    <xf numFmtId="1" fontId="8" fillId="6" borderId="1" xfId="9" applyNumberFormat="1" applyFont="1" applyFill="1" applyBorder="1" applyAlignment="1">
      <alignment vertical="top"/>
    </xf>
    <xf numFmtId="1" fontId="8" fillId="6" borderId="1" xfId="9" applyNumberFormat="1" applyFont="1" applyFill="1" applyBorder="1" applyAlignment="1">
      <alignment vertical="center" wrapText="1"/>
    </xf>
    <xf numFmtId="1" fontId="8" fillId="6" borderId="1" xfId="5" applyNumberFormat="1" applyFont="1" applyFill="1" applyBorder="1" applyAlignment="1">
      <alignment vertical="top" wrapText="1"/>
    </xf>
    <xf numFmtId="1" fontId="8" fillId="6" borderId="1" xfId="5" applyNumberFormat="1" applyFont="1" applyFill="1" applyBorder="1" applyAlignment="1">
      <alignment vertical="center" wrapText="1"/>
    </xf>
    <xf numFmtId="1" fontId="8" fillId="6" borderId="1" xfId="9" applyNumberFormat="1" applyFont="1" applyFill="1" applyBorder="1" applyAlignment="1">
      <alignment vertical="center"/>
    </xf>
    <xf numFmtId="172" fontId="8" fillId="6" borderId="1" xfId="8" applyNumberFormat="1" applyFont="1" applyFill="1" applyBorder="1" applyAlignment="1">
      <alignment horizontal="center" vertical="center" wrapText="1"/>
    </xf>
    <xf numFmtId="0" fontId="8" fillId="6" borderId="1" xfId="9" applyFont="1" applyFill="1" applyBorder="1" applyAlignment="1">
      <alignment horizontal="left" vertical="center"/>
    </xf>
    <xf numFmtId="0" fontId="31" fillId="6" borderId="0" xfId="0" applyFont="1" applyFill="1" applyAlignment="1">
      <alignment horizontal="left"/>
    </xf>
    <xf numFmtId="0" fontId="16" fillId="6" borderId="0" xfId="9" applyFont="1" applyFill="1" applyAlignment="1">
      <alignment horizontal="left"/>
    </xf>
    <xf numFmtId="0" fontId="8" fillId="6" borderId="18"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16" fillId="6" borderId="1" xfId="9" applyFont="1" applyFill="1" applyBorder="1" applyAlignment="1">
      <alignment vertical="center" wrapText="1"/>
    </xf>
    <xf numFmtId="0" fontId="16" fillId="6" borderId="1" xfId="9" applyFont="1" applyFill="1" applyBorder="1" applyAlignment="1">
      <alignment horizontal="left" vertical="justify" wrapText="1"/>
    </xf>
    <xf numFmtId="2" fontId="16" fillId="6" borderId="1" xfId="9" applyNumberFormat="1" applyFont="1" applyFill="1" applyBorder="1" applyAlignment="1">
      <alignment horizontal="center" vertical="center" wrapText="1"/>
    </xf>
    <xf numFmtId="2" fontId="16" fillId="6" borderId="1" xfId="9" applyNumberFormat="1" applyFont="1" applyFill="1" applyBorder="1" applyAlignment="1">
      <alignment horizontal="center" vertical="center"/>
    </xf>
    <xf numFmtId="171" fontId="16" fillId="6" borderId="1" xfId="9" applyNumberFormat="1" applyFont="1" applyFill="1" applyBorder="1"/>
    <xf numFmtId="2" fontId="8" fillId="6" borderId="1" xfId="9" applyNumberFormat="1" applyFont="1" applyFill="1" applyBorder="1" applyAlignment="1">
      <alignment horizontal="center" vertical="center"/>
    </xf>
    <xf numFmtId="0" fontId="16" fillId="6" borderId="1" xfId="9" applyFont="1" applyFill="1" applyBorder="1" applyAlignment="1">
      <alignment horizontal="center" vertical="center"/>
    </xf>
    <xf numFmtId="171" fontId="16" fillId="6" borderId="1" xfId="9" applyNumberFormat="1" applyFont="1" applyFill="1" applyBorder="1" applyAlignment="1">
      <alignment horizontal="center" vertical="center"/>
    </xf>
    <xf numFmtId="0" fontId="16" fillId="6" borderId="1" xfId="9" applyFont="1" applyFill="1" applyBorder="1"/>
    <xf numFmtId="0" fontId="16" fillId="6" borderId="1" xfId="9" applyFont="1" applyFill="1" applyBorder="1" applyAlignment="1">
      <alignment horizontal="left" vertical="center" wrapText="1"/>
    </xf>
    <xf numFmtId="0" fontId="8" fillId="6" borderId="1" xfId="9" applyFont="1" applyFill="1" applyBorder="1" applyAlignment="1">
      <alignment horizontal="left" vertical="top" wrapText="1"/>
    </xf>
    <xf numFmtId="0" fontId="8" fillId="6" borderId="1" xfId="9" applyFont="1" applyFill="1" applyBorder="1" applyAlignment="1">
      <alignment horizontal="left" vertical="center" wrapText="1"/>
    </xf>
    <xf numFmtId="0" fontId="16" fillId="6" borderId="1" xfId="9" applyFont="1" applyFill="1" applyBorder="1" applyAlignment="1">
      <alignment horizontal="justify" vertical="justify" wrapText="1"/>
    </xf>
    <xf numFmtId="2" fontId="8" fillId="6" borderId="1" xfId="9" applyNumberFormat="1" applyFont="1" applyFill="1" applyBorder="1" applyAlignment="1">
      <alignment horizontal="center" vertical="center" wrapText="1"/>
    </xf>
    <xf numFmtId="0" fontId="16" fillId="6" borderId="1" xfId="9" applyFont="1" applyFill="1" applyBorder="1" applyAlignment="1">
      <alignment horizontal="center" vertical="center" wrapText="1"/>
    </xf>
    <xf numFmtId="0" fontId="8" fillId="6" borderId="1" xfId="9" applyFont="1" applyFill="1" applyBorder="1" applyAlignment="1">
      <alignment vertical="center"/>
    </xf>
    <xf numFmtId="2" fontId="8" fillId="6" borderId="1" xfId="9" applyNumberFormat="1" applyFont="1" applyFill="1" applyBorder="1" applyAlignment="1">
      <alignment horizontal="center" wrapText="1"/>
    </xf>
    <xf numFmtId="0" fontId="8" fillId="6" borderId="1" xfId="9" applyFont="1" applyFill="1" applyBorder="1" applyAlignment="1">
      <alignment vertical="center" wrapText="1"/>
    </xf>
    <xf numFmtId="171" fontId="8" fillId="6" borderId="1" xfId="9" applyNumberFormat="1" applyFont="1" applyFill="1" applyBorder="1" applyAlignment="1">
      <alignment horizontal="center" vertical="center" wrapText="1"/>
    </xf>
    <xf numFmtId="2" fontId="16" fillId="6" borderId="1" xfId="9" applyNumberFormat="1" applyFont="1" applyFill="1" applyBorder="1" applyAlignment="1">
      <alignment horizontal="center" wrapText="1"/>
    </xf>
    <xf numFmtId="171" fontId="16" fillId="6" borderId="1" xfId="9" applyNumberFormat="1" applyFont="1" applyFill="1" applyBorder="1" applyAlignment="1">
      <alignment horizontal="center" vertical="center" wrapText="1"/>
    </xf>
    <xf numFmtId="0" fontId="16" fillId="6" borderId="1" xfId="9" applyFont="1" applyFill="1" applyBorder="1" applyAlignment="1">
      <alignment vertical="top" wrapText="1"/>
    </xf>
    <xf numFmtId="0" fontId="16" fillId="6" borderId="1" xfId="9" applyFont="1" applyFill="1" applyBorder="1" applyAlignment="1">
      <alignment vertical="justify" wrapText="1"/>
    </xf>
    <xf numFmtId="2" fontId="8" fillId="6" borderId="1" xfId="5" applyNumberFormat="1" applyFont="1" applyFill="1" applyBorder="1" applyAlignment="1">
      <alignment horizontal="center" vertical="center" wrapText="1"/>
    </xf>
    <xf numFmtId="0" fontId="16" fillId="6" borderId="1" xfId="5" applyFont="1" applyFill="1" applyBorder="1" applyAlignment="1">
      <alignment horizontal="center" vertical="center" wrapText="1"/>
    </xf>
    <xf numFmtId="171" fontId="8" fillId="6" borderId="1" xfId="5" applyNumberFormat="1" applyFont="1" applyFill="1" applyBorder="1" applyAlignment="1">
      <alignment horizontal="center" vertical="center"/>
    </xf>
    <xf numFmtId="0" fontId="16" fillId="6" borderId="1" xfId="5" applyFont="1" applyFill="1" applyBorder="1" applyAlignment="1">
      <alignment horizontal="left" vertical="center" wrapText="1"/>
    </xf>
    <xf numFmtId="0" fontId="32" fillId="6" borderId="1" xfId="0" applyFont="1" applyFill="1" applyBorder="1"/>
    <xf numFmtId="171" fontId="32" fillId="6" borderId="1" xfId="0" applyNumberFormat="1" applyFont="1" applyFill="1" applyBorder="1"/>
    <xf numFmtId="171" fontId="32" fillId="6" borderId="1" xfId="0" applyNumberFormat="1" applyFont="1" applyFill="1" applyBorder="1" applyAlignment="1">
      <alignment horizontal="center"/>
    </xf>
    <xf numFmtId="167" fontId="23" fillId="6" borderId="1" xfId="1" quotePrefix="1" applyFont="1" applyFill="1" applyBorder="1" applyAlignment="1"/>
    <xf numFmtId="167" fontId="23" fillId="6" borderId="1" xfId="1" quotePrefix="1" applyFont="1" applyFill="1" applyBorder="1" applyAlignment="1">
      <alignment horizontal="right"/>
    </xf>
    <xf numFmtId="171" fontId="31" fillId="6" borderId="1" xfId="0" applyNumberFormat="1" applyFont="1" applyFill="1" applyBorder="1"/>
    <xf numFmtId="0" fontId="16" fillId="6" borderId="1" xfId="9" applyFont="1" applyFill="1" applyBorder="1" applyAlignment="1">
      <alignment horizontal="left" vertical="top" wrapText="1"/>
    </xf>
    <xf numFmtId="171" fontId="8" fillId="6" borderId="1" xfId="3" applyNumberFormat="1" applyFont="1" applyFill="1" applyBorder="1" applyAlignment="1">
      <alignment horizontal="center" vertical="center"/>
    </xf>
    <xf numFmtId="171" fontId="8" fillId="6" borderId="1" xfId="0" applyNumberFormat="1" applyFont="1" applyFill="1" applyBorder="1"/>
    <xf numFmtId="171" fontId="8" fillId="6" borderId="1" xfId="3" applyNumberFormat="1" applyFont="1" applyFill="1" applyBorder="1" applyAlignment="1">
      <alignment horizontal="center"/>
    </xf>
    <xf numFmtId="171" fontId="9" fillId="6" borderId="1" xfId="3" applyNumberFormat="1" applyFont="1" applyFill="1" applyBorder="1" applyAlignment="1">
      <alignment horizontal="center" vertical="center"/>
    </xf>
    <xf numFmtId="0" fontId="4" fillId="6" borderId="1" xfId="0" applyFont="1" applyFill="1" applyBorder="1" applyAlignment="1">
      <alignment horizontal="center" vertical="center" wrapText="1"/>
    </xf>
    <xf numFmtId="171" fontId="2" fillId="5" borderId="1" xfId="0" applyNumberFormat="1" applyFont="1" applyFill="1" applyBorder="1" applyAlignment="1">
      <alignment horizontal="center" vertical="center" wrapText="1"/>
    </xf>
    <xf numFmtId="0" fontId="38" fillId="6" borderId="1" xfId="0" applyFont="1" applyFill="1" applyBorder="1" applyAlignment="1">
      <alignment vertical="top" wrapText="1"/>
    </xf>
    <xf numFmtId="2" fontId="2" fillId="6" borderId="1" xfId="0" applyNumberFormat="1" applyFont="1" applyFill="1" applyBorder="1" applyAlignment="1">
      <alignment horizontal="left" vertical="center" wrapText="1"/>
    </xf>
    <xf numFmtId="2" fontId="3" fillId="6" borderId="1" xfId="0" applyNumberFormat="1" applyFont="1" applyFill="1" applyBorder="1" applyAlignment="1">
      <alignment horizontal="center"/>
    </xf>
    <xf numFmtId="2" fontId="3" fillId="6" borderId="1" xfId="0" applyNumberFormat="1" applyFont="1" applyFill="1" applyBorder="1" applyAlignment="1"/>
    <xf numFmtId="171" fontId="4" fillId="6" borderId="1" xfId="0" applyNumberFormat="1" applyFont="1" applyFill="1" applyBorder="1" applyAlignment="1">
      <alignment horizontal="center" vertical="top" wrapText="1"/>
    </xf>
    <xf numFmtId="43" fontId="4" fillId="6" borderId="1" xfId="1" applyNumberFormat="1" applyFont="1" applyFill="1" applyBorder="1" applyAlignment="1">
      <alignment horizontal="center" vertical="center" wrapText="1"/>
    </xf>
    <xf numFmtId="171" fontId="4" fillId="6" borderId="1" xfId="1" applyNumberFormat="1" applyFont="1" applyFill="1" applyBorder="1" applyAlignment="1">
      <alignment horizontal="center" vertical="center" wrapText="1"/>
    </xf>
    <xf numFmtId="171" fontId="2" fillId="6" borderId="1" xfId="1" applyNumberFormat="1" applyFont="1" applyFill="1" applyBorder="1" applyAlignment="1">
      <alignment horizontal="center" vertical="center" wrapText="1"/>
    </xf>
    <xf numFmtId="171" fontId="39" fillId="6" borderId="1" xfId="1" applyNumberFormat="1" applyFont="1" applyFill="1" applyBorder="1" applyAlignment="1">
      <alignment horizontal="center" vertical="center"/>
    </xf>
    <xf numFmtId="171" fontId="2" fillId="6" borderId="1" xfId="2" applyNumberFormat="1" applyFont="1" applyFill="1" applyBorder="1" applyAlignment="1">
      <alignment horizontal="center" vertical="center" shrinkToFit="1"/>
    </xf>
    <xf numFmtId="171" fontId="4" fillId="6" borderId="1" xfId="2" applyNumberFormat="1" applyFont="1" applyFill="1" applyBorder="1" applyAlignment="1">
      <alignment horizontal="center" vertical="center"/>
    </xf>
    <xf numFmtId="171" fontId="40" fillId="6" borderId="1" xfId="1" applyNumberFormat="1" applyFont="1" applyFill="1" applyBorder="1" applyAlignment="1">
      <alignment horizontal="center" vertical="center" shrinkToFit="1"/>
    </xf>
    <xf numFmtId="0" fontId="41" fillId="6" borderId="1" xfId="0" applyFont="1" applyFill="1" applyBorder="1" applyAlignment="1">
      <alignment vertical="center" wrapText="1"/>
    </xf>
    <xf numFmtId="0" fontId="24" fillId="6" borderId="1" xfId="0" applyFont="1" applyFill="1" applyBorder="1" applyAlignment="1">
      <alignment horizontal="left" vertical="center" wrapText="1"/>
    </xf>
    <xf numFmtId="2" fontId="40" fillId="6" borderId="1" xfId="0" applyNumberFormat="1" applyFont="1" applyFill="1" applyBorder="1" applyAlignment="1">
      <alignment vertical="top" wrapText="1" shrinkToFit="1"/>
    </xf>
    <xf numFmtId="169" fontId="2" fillId="6" borderId="1" xfId="0" applyNumberFormat="1" applyFont="1" applyFill="1" applyBorder="1" applyAlignment="1">
      <alignment vertical="top" wrapText="1"/>
    </xf>
    <xf numFmtId="0" fontId="41" fillId="6" borderId="1" xfId="0" applyFont="1" applyFill="1" applyBorder="1" applyAlignment="1">
      <alignment horizontal="left" vertical="center" wrapText="1"/>
    </xf>
    <xf numFmtId="168" fontId="2" fillId="6" borderId="1" xfId="0" applyNumberFormat="1" applyFont="1" applyFill="1" applyBorder="1" applyAlignment="1">
      <alignment vertical="top" wrapText="1"/>
    </xf>
    <xf numFmtId="168" fontId="40" fillId="6" borderId="1" xfId="0" applyNumberFormat="1" applyFont="1" applyFill="1" applyBorder="1" applyAlignment="1">
      <alignment vertical="top" shrinkToFit="1"/>
    </xf>
    <xf numFmtId="0" fontId="4" fillId="6" borderId="1" xfId="9" applyFont="1" applyFill="1" applyBorder="1" applyAlignment="1">
      <alignment horizontal="center" vertical="center"/>
    </xf>
    <xf numFmtId="0" fontId="2" fillId="6" borderId="1" xfId="9" applyFont="1" applyFill="1" applyBorder="1" applyAlignment="1">
      <alignment vertical="top" wrapText="1"/>
    </xf>
    <xf numFmtId="0" fontId="2" fillId="6" borderId="1" xfId="9" applyFont="1" applyFill="1" applyBorder="1" applyAlignment="1">
      <alignment vertical="center" wrapText="1"/>
    </xf>
    <xf numFmtId="0" fontId="2" fillId="6" borderId="1" xfId="9" applyFont="1" applyFill="1" applyBorder="1" applyAlignment="1">
      <alignment vertical="top"/>
    </xf>
    <xf numFmtId="0" fontId="4" fillId="6" borderId="1" xfId="9" applyFont="1" applyFill="1" applyBorder="1" applyAlignment="1">
      <alignment vertical="justify" wrapText="1"/>
    </xf>
    <xf numFmtId="171" fontId="4" fillId="6" borderId="1" xfId="9" applyNumberFormat="1" applyFont="1" applyFill="1" applyBorder="1" applyAlignment="1">
      <alignment horizontal="center" vertical="center"/>
    </xf>
    <xf numFmtId="0" fontId="2" fillId="6" borderId="1" xfId="9" applyFont="1" applyFill="1" applyBorder="1" applyAlignment="1">
      <alignment horizontal="left" vertical="justify" wrapText="1"/>
    </xf>
    <xf numFmtId="2" fontId="2" fillId="6" borderId="1" xfId="9" applyNumberFormat="1" applyFont="1" applyFill="1" applyBorder="1" applyAlignment="1">
      <alignment horizontal="center" vertical="center"/>
    </xf>
    <xf numFmtId="171" fontId="2" fillId="6" borderId="1" xfId="9" applyNumberFormat="1" applyFont="1" applyFill="1" applyBorder="1"/>
    <xf numFmtId="0" fontId="4" fillId="6" borderId="1" xfId="9" applyFont="1" applyFill="1" applyBorder="1" applyAlignment="1">
      <alignment vertical="top"/>
    </xf>
    <xf numFmtId="2" fontId="4" fillId="6" borderId="1" xfId="9" applyNumberFormat="1" applyFont="1" applyFill="1" applyBorder="1" applyAlignment="1">
      <alignment horizontal="center" vertical="center"/>
    </xf>
    <xf numFmtId="0" fontId="2" fillId="6" borderId="1" xfId="9" applyFont="1" applyFill="1" applyBorder="1" applyAlignment="1">
      <alignment horizontal="center" vertical="center"/>
    </xf>
    <xf numFmtId="171" fontId="2" fillId="6" borderId="1" xfId="9" applyNumberFormat="1" applyFont="1" applyFill="1" applyBorder="1" applyAlignment="1">
      <alignment horizontal="center" vertical="center"/>
    </xf>
    <xf numFmtId="0" fontId="2" fillId="6" borderId="1" xfId="9" applyFont="1" applyFill="1" applyBorder="1"/>
    <xf numFmtId="0" fontId="2" fillId="6" borderId="1" xfId="9" applyFont="1" applyFill="1" applyBorder="1" applyAlignment="1">
      <alignment horizontal="left" vertical="center" wrapText="1"/>
    </xf>
    <xf numFmtId="0" fontId="4" fillId="6" borderId="1" xfId="9" applyFont="1" applyFill="1" applyBorder="1" applyAlignment="1">
      <alignment horizontal="left" vertical="top" wrapText="1"/>
    </xf>
    <xf numFmtId="0" fontId="4" fillId="6" borderId="1" xfId="9" applyFont="1" applyFill="1" applyBorder="1" applyAlignment="1">
      <alignment horizontal="left" vertical="center" wrapText="1"/>
    </xf>
    <xf numFmtId="0" fontId="2" fillId="6" borderId="1" xfId="9" applyFont="1" applyFill="1" applyBorder="1" applyAlignment="1">
      <alignment horizontal="justify" vertical="justify" wrapText="1"/>
    </xf>
    <xf numFmtId="1" fontId="4" fillId="6" borderId="1" xfId="9" applyNumberFormat="1" applyFont="1" applyFill="1" applyBorder="1" applyAlignment="1">
      <alignment horizontal="center" vertical="center" wrapText="1"/>
    </xf>
    <xf numFmtId="1" fontId="4" fillId="6" borderId="1" xfId="9" applyNumberFormat="1" applyFont="1" applyFill="1" applyBorder="1" applyAlignment="1">
      <alignment vertical="top" wrapText="1"/>
    </xf>
    <xf numFmtId="1" fontId="2" fillId="6" borderId="1" xfId="9" applyNumberFormat="1" applyFont="1" applyFill="1" applyBorder="1" applyAlignment="1">
      <alignment vertical="top" wrapText="1"/>
    </xf>
    <xf numFmtId="0" fontId="2" fillId="6" borderId="1" xfId="9" applyFont="1" applyFill="1" applyBorder="1" applyAlignment="1">
      <alignment horizontal="center" vertical="center" wrapText="1"/>
    </xf>
    <xf numFmtId="0" fontId="4" fillId="6" borderId="1" xfId="9" applyFont="1" applyFill="1" applyBorder="1" applyAlignment="1">
      <alignment vertical="center"/>
    </xf>
    <xf numFmtId="0" fontId="4" fillId="6" borderId="1" xfId="9" applyFont="1" applyFill="1" applyBorder="1" applyAlignment="1">
      <alignment horizontal="center" vertical="center" wrapText="1"/>
    </xf>
    <xf numFmtId="0" fontId="4" fillId="6" borderId="1" xfId="9" applyFont="1" applyFill="1" applyBorder="1" applyAlignment="1">
      <alignment vertical="top" wrapText="1"/>
    </xf>
    <xf numFmtId="0" fontId="4" fillId="6" borderId="1" xfId="9" applyFont="1" applyFill="1" applyBorder="1" applyAlignment="1">
      <alignment horizontal="left" vertical="justify" wrapText="1"/>
    </xf>
    <xf numFmtId="2" fontId="4" fillId="6" borderId="1" xfId="9" applyNumberFormat="1" applyFont="1" applyFill="1" applyBorder="1" applyAlignment="1">
      <alignment horizontal="center" wrapText="1"/>
    </xf>
    <xf numFmtId="171" fontId="4" fillId="6" borderId="1" xfId="9" applyNumberFormat="1" applyFont="1" applyFill="1" applyBorder="1" applyAlignment="1">
      <alignment horizontal="center" vertical="center" wrapText="1"/>
    </xf>
    <xf numFmtId="2" fontId="2" fillId="6" borderId="1" xfId="9" applyNumberFormat="1" applyFont="1" applyFill="1" applyBorder="1" applyAlignment="1">
      <alignment horizontal="center" wrapText="1"/>
    </xf>
    <xf numFmtId="171" fontId="2" fillId="6" borderId="1" xfId="9" applyNumberFormat="1" applyFont="1" applyFill="1" applyBorder="1" applyAlignment="1">
      <alignment horizontal="center" vertical="center" wrapText="1"/>
    </xf>
    <xf numFmtId="1" fontId="4" fillId="6" borderId="1" xfId="9" applyNumberFormat="1" applyFont="1" applyFill="1" applyBorder="1" applyAlignment="1">
      <alignment vertical="top"/>
    </xf>
    <xf numFmtId="1" fontId="2" fillId="6" borderId="1" xfId="9" applyNumberFormat="1" applyFont="1" applyFill="1" applyBorder="1" applyAlignment="1">
      <alignment vertical="top"/>
    </xf>
    <xf numFmtId="1" fontId="4" fillId="6" borderId="1" xfId="9" applyNumberFormat="1" applyFont="1" applyFill="1" applyBorder="1" applyAlignment="1">
      <alignment vertical="center" wrapText="1"/>
    </xf>
    <xf numFmtId="1" fontId="4" fillId="6" borderId="1" xfId="5" applyNumberFormat="1" applyFont="1" applyFill="1" applyBorder="1" applyAlignment="1">
      <alignment horizontal="center" vertical="center" wrapText="1"/>
    </xf>
    <xf numFmtId="1" fontId="2" fillId="6" borderId="1" xfId="5" applyNumberFormat="1" applyFont="1" applyFill="1" applyBorder="1" applyAlignment="1">
      <alignment vertical="top" wrapText="1"/>
    </xf>
    <xf numFmtId="0" fontId="2" fillId="6" borderId="1" xfId="9" applyFont="1" applyFill="1" applyBorder="1" applyAlignment="1">
      <alignment vertical="justify" wrapText="1"/>
    </xf>
    <xf numFmtId="0" fontId="2" fillId="6" borderId="1" xfId="5" applyFont="1" applyFill="1" applyBorder="1" applyAlignment="1">
      <alignment horizontal="center" vertical="center" wrapText="1"/>
    </xf>
    <xf numFmtId="171" fontId="4" fillId="6" borderId="1" xfId="5" applyNumberFormat="1" applyFont="1" applyFill="1" applyBorder="1" applyAlignment="1">
      <alignment horizontal="center" vertical="center"/>
    </xf>
    <xf numFmtId="1" fontId="4" fillId="6" borderId="1" xfId="5" applyNumberFormat="1" applyFont="1" applyFill="1" applyBorder="1" applyAlignment="1">
      <alignment vertical="top" wrapText="1"/>
    </xf>
    <xf numFmtId="0" fontId="4" fillId="6" borderId="1" xfId="7" applyFont="1" applyFill="1" applyBorder="1" applyAlignment="1">
      <alignment horizontal="center" vertical="center"/>
    </xf>
    <xf numFmtId="0" fontId="2" fillId="6" borderId="1" xfId="7" applyFont="1" applyFill="1" applyBorder="1" applyAlignment="1">
      <alignment vertical="top"/>
    </xf>
    <xf numFmtId="167" fontId="23" fillId="6" borderId="1" xfId="1" applyFont="1" applyFill="1" applyBorder="1" applyAlignment="1">
      <alignment vertical="top"/>
    </xf>
    <xf numFmtId="0" fontId="2" fillId="6" borderId="1" xfId="5" applyFont="1" applyFill="1" applyBorder="1" applyAlignment="1">
      <alignment horizontal="left" vertical="center" wrapText="1"/>
    </xf>
    <xf numFmtId="0" fontId="42" fillId="6" borderId="1" xfId="0" applyFont="1" applyFill="1" applyBorder="1"/>
    <xf numFmtId="171" fontId="42" fillId="6" borderId="1" xfId="0" applyNumberFormat="1" applyFont="1" applyFill="1" applyBorder="1"/>
    <xf numFmtId="171" fontId="42" fillId="6" borderId="1" xfId="0" applyNumberFormat="1" applyFont="1" applyFill="1" applyBorder="1" applyAlignment="1">
      <alignment horizontal="center"/>
    </xf>
    <xf numFmtId="1" fontId="4" fillId="6" borderId="1" xfId="5" applyNumberFormat="1" applyFont="1" applyFill="1" applyBorder="1" applyAlignment="1">
      <alignment vertical="center" wrapText="1"/>
    </xf>
    <xf numFmtId="1" fontId="4" fillId="6" borderId="1" xfId="9" applyNumberFormat="1" applyFont="1" applyFill="1" applyBorder="1" applyAlignment="1">
      <alignment vertical="center"/>
    </xf>
    <xf numFmtId="172" fontId="4" fillId="6" borderId="1" xfId="8" applyNumberFormat="1" applyFont="1" applyFill="1" applyBorder="1" applyAlignment="1">
      <alignment horizontal="center" vertical="center" wrapText="1"/>
    </xf>
    <xf numFmtId="0" fontId="2" fillId="6" borderId="1" xfId="9" applyFont="1" applyFill="1" applyBorder="1" applyAlignment="1">
      <alignment horizontal="left" vertical="top" wrapText="1"/>
    </xf>
    <xf numFmtId="1" fontId="4" fillId="6" borderId="1" xfId="9" applyNumberFormat="1" applyFont="1" applyFill="1" applyBorder="1" applyAlignment="1">
      <alignment horizontal="center" vertical="center"/>
    </xf>
    <xf numFmtId="171" fontId="4" fillId="6" borderId="1" xfId="0" applyNumberFormat="1" applyFont="1" applyFill="1" applyBorder="1"/>
    <xf numFmtId="171" fontId="4" fillId="6" borderId="1" xfId="3" applyNumberFormat="1" applyFont="1" applyFill="1" applyBorder="1" applyAlignment="1">
      <alignment horizontal="center"/>
    </xf>
    <xf numFmtId="171" fontId="43" fillId="5" borderId="1" xfId="0" applyNumberFormat="1" applyFont="1" applyFill="1" applyBorder="1" applyAlignment="1">
      <alignment horizontal="center" vertical="center"/>
    </xf>
    <xf numFmtId="171" fontId="4" fillId="5" borderId="1" xfId="3" applyNumberFormat="1" applyFont="1" applyFill="1" applyBorder="1" applyAlignment="1">
      <alignment horizontal="center" vertical="center"/>
    </xf>
    <xf numFmtId="171" fontId="4" fillId="5" borderId="1" xfId="0" applyNumberFormat="1" applyFont="1" applyFill="1" applyBorder="1" applyAlignment="1">
      <alignment vertical="center" wrapText="1"/>
    </xf>
    <xf numFmtId="171" fontId="39" fillId="5" borderId="1" xfId="1" applyNumberFormat="1" applyFont="1" applyFill="1" applyBorder="1" applyAlignment="1">
      <alignment horizontal="center" vertical="center"/>
    </xf>
    <xf numFmtId="0" fontId="2" fillId="6" borderId="1" xfId="0" applyFont="1" applyFill="1" applyBorder="1" applyAlignment="1">
      <alignment horizontal="center" wrapText="1"/>
    </xf>
    <xf numFmtId="0" fontId="4" fillId="6" borderId="1" xfId="0" applyFont="1" applyFill="1" applyBorder="1" applyAlignment="1">
      <alignment horizontal="center" wrapText="1"/>
    </xf>
    <xf numFmtId="0" fontId="42" fillId="6" borderId="1" xfId="0" applyFont="1" applyFill="1" applyBorder="1" applyAlignment="1">
      <alignment horizontal="center"/>
    </xf>
    <xf numFmtId="167" fontId="23" fillId="6" borderId="1" xfId="1" quotePrefix="1" applyFont="1" applyFill="1" applyBorder="1" applyAlignment="1">
      <alignment horizontal="center"/>
    </xf>
    <xf numFmtId="2" fontId="2" fillId="6" borderId="1" xfId="0" applyNumberFormat="1" applyFont="1" applyFill="1" applyBorder="1" applyAlignment="1">
      <alignment horizontal="center" wrapText="1"/>
    </xf>
    <xf numFmtId="0" fontId="2" fillId="6" borderId="1" xfId="0" applyFont="1" applyFill="1" applyBorder="1" applyAlignment="1">
      <alignment horizontal="center"/>
    </xf>
    <xf numFmtId="0" fontId="4" fillId="6" borderId="1" xfId="0" applyFont="1" applyFill="1" applyBorder="1" applyAlignment="1">
      <alignment horizontal="center"/>
    </xf>
    <xf numFmtId="168" fontId="4" fillId="6" borderId="1" xfId="0" applyNumberFormat="1" applyFont="1" applyFill="1" applyBorder="1" applyAlignment="1">
      <alignment horizontal="center" wrapText="1"/>
    </xf>
    <xf numFmtId="2" fontId="4" fillId="6" borderId="1" xfId="0" applyNumberFormat="1" applyFont="1" applyFill="1" applyBorder="1" applyAlignment="1">
      <alignment horizontal="center"/>
    </xf>
    <xf numFmtId="43" fontId="4" fillId="6" borderId="1" xfId="1" applyNumberFormat="1" applyFont="1" applyFill="1" applyBorder="1" applyAlignment="1">
      <alignment horizontal="center" wrapText="1"/>
    </xf>
    <xf numFmtId="0" fontId="2" fillId="6" borderId="1" xfId="9" applyFont="1" applyFill="1" applyBorder="1" applyAlignment="1">
      <alignment horizontal="center" wrapText="1"/>
    </xf>
    <xf numFmtId="0" fontId="4" fillId="6" borderId="1" xfId="9" applyFont="1" applyFill="1" applyBorder="1" applyAlignment="1">
      <alignment horizontal="center" wrapText="1"/>
    </xf>
    <xf numFmtId="2" fontId="4" fillId="6" borderId="1" xfId="9" applyNumberFormat="1" applyFont="1" applyFill="1" applyBorder="1" applyAlignment="1">
      <alignment horizontal="center"/>
    </xf>
    <xf numFmtId="0" fontId="4" fillId="6" borderId="1" xfId="9" applyFont="1" applyFill="1" applyBorder="1" applyAlignment="1">
      <alignment horizontal="center"/>
    </xf>
    <xf numFmtId="2" fontId="2" fillId="6" borderId="1" xfId="9" applyNumberFormat="1" applyFont="1" applyFill="1" applyBorder="1" applyAlignment="1">
      <alignment horizontal="center"/>
    </xf>
    <xf numFmtId="1" fontId="4" fillId="6" borderId="1" xfId="9" applyNumberFormat="1" applyFont="1" applyFill="1" applyBorder="1" applyAlignment="1">
      <alignment horizontal="center" wrapText="1"/>
    </xf>
    <xf numFmtId="1" fontId="4" fillId="6" borderId="1" xfId="9" applyNumberFormat="1" applyFont="1" applyFill="1" applyBorder="1" applyAlignment="1">
      <alignment horizontal="center"/>
    </xf>
    <xf numFmtId="2" fontId="4" fillId="6" borderId="1" xfId="5" applyNumberFormat="1" applyFont="1" applyFill="1" applyBorder="1" applyAlignment="1">
      <alignment horizontal="center" wrapText="1"/>
    </xf>
    <xf numFmtId="1" fontId="4" fillId="6" borderId="1" xfId="5" applyNumberFormat="1" applyFont="1" applyFill="1" applyBorder="1" applyAlignment="1">
      <alignment horizontal="center" wrapText="1"/>
    </xf>
    <xf numFmtId="43" fontId="44" fillId="6" borderId="1" xfId="1" applyNumberFormat="1" applyFont="1" applyFill="1" applyBorder="1" applyAlignment="1">
      <alignment horizontal="center" vertical="center" shrinkToFi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8" xfId="0" applyFont="1" applyBorder="1" applyAlignment="1">
      <alignment horizontal="center" vertical="center" wrapText="1"/>
    </xf>
    <xf numFmtId="0" fontId="4" fillId="3" borderId="23"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21" xfId="0" applyFont="1" applyFill="1" applyBorder="1" applyAlignment="1">
      <alignment horizontal="center" vertical="center"/>
    </xf>
    <xf numFmtId="0" fontId="2" fillId="3" borderId="19"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2" xfId="0" applyFont="1" applyBorder="1" applyAlignment="1">
      <alignment horizontal="center" vertical="center"/>
    </xf>
    <xf numFmtId="0" fontId="2" fillId="3" borderId="16"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2" xfId="0" applyFont="1" applyFill="1" applyBorder="1" applyAlignment="1">
      <alignment horizontal="left" vertical="center" wrapText="1"/>
    </xf>
    <xf numFmtId="0" fontId="2" fillId="4" borderId="16"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2" xfId="0" applyFont="1" applyFill="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2" xfId="0" applyFont="1" applyFill="1" applyBorder="1" applyAlignment="1">
      <alignment horizontal="center" vertical="center" wrapText="1"/>
    </xf>
    <xf numFmtId="2" fontId="2" fillId="3" borderId="19" xfId="0" applyNumberFormat="1" applyFont="1" applyFill="1" applyBorder="1" applyAlignment="1">
      <alignment horizontal="center" vertical="center" wrapText="1"/>
    </xf>
    <xf numFmtId="2" fontId="2" fillId="3" borderId="23" xfId="0" applyNumberFormat="1" applyFont="1" applyFill="1" applyBorder="1" applyAlignment="1">
      <alignment horizontal="center" vertical="center" wrapText="1"/>
    </xf>
    <xf numFmtId="2" fontId="2" fillId="3" borderId="24" xfId="0" applyNumberFormat="1" applyFont="1" applyFill="1" applyBorder="1" applyAlignment="1">
      <alignment horizontal="center" vertical="center" wrapText="1"/>
    </xf>
    <xf numFmtId="2" fontId="2" fillId="3" borderId="20" xfId="0" applyNumberFormat="1" applyFont="1" applyFill="1" applyBorder="1" applyAlignment="1">
      <alignment horizontal="center" vertical="center" wrapText="1"/>
    </xf>
    <xf numFmtId="2" fontId="2" fillId="3" borderId="0" xfId="0" applyNumberFormat="1" applyFont="1" applyFill="1" applyBorder="1" applyAlignment="1">
      <alignment horizontal="center" vertical="center" wrapText="1"/>
    </xf>
    <xf numFmtId="2" fontId="2" fillId="3" borderId="25" xfId="0" applyNumberFormat="1" applyFont="1" applyFill="1" applyBorder="1" applyAlignment="1">
      <alignment horizontal="center" vertical="center" wrapText="1"/>
    </xf>
    <xf numFmtId="2" fontId="2" fillId="3" borderId="18" xfId="0" applyNumberFormat="1" applyFont="1" applyFill="1" applyBorder="1" applyAlignment="1">
      <alignment horizontal="center" vertical="center" wrapText="1"/>
    </xf>
    <xf numFmtId="2" fontId="2" fillId="3" borderId="21" xfId="0" applyNumberFormat="1" applyFont="1" applyFill="1" applyBorder="1" applyAlignment="1">
      <alignment horizontal="center" vertical="center" wrapText="1"/>
    </xf>
    <xf numFmtId="2" fontId="2" fillId="3" borderId="22" xfId="0" applyNumberFormat="1" applyFont="1" applyFill="1" applyBorder="1" applyAlignment="1">
      <alignment horizontal="center" vertical="center" wrapText="1"/>
    </xf>
    <xf numFmtId="0" fontId="4" fillId="3" borderId="16" xfId="0" applyFont="1" applyFill="1" applyBorder="1" applyAlignment="1">
      <alignment horizontal="left" vertical="top" wrapText="1"/>
    </xf>
    <xf numFmtId="0" fontId="4" fillId="3" borderId="17" xfId="0" applyFont="1" applyFill="1" applyBorder="1" applyAlignment="1">
      <alignment horizontal="left" vertical="top" wrapText="1"/>
    </xf>
    <xf numFmtId="0" fontId="4" fillId="3" borderId="12" xfId="0" applyFont="1" applyFill="1" applyBorder="1" applyAlignment="1">
      <alignment horizontal="left" vertical="top" wrapText="1"/>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2" xfId="0" applyFont="1" applyFill="1" applyBorder="1" applyAlignment="1">
      <alignment horizontal="center" vertical="center"/>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4" borderId="16"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2" xfId="0" applyFont="1" applyFill="1" applyBorder="1" applyAlignment="1">
      <alignment horizontal="center" vertical="center"/>
    </xf>
    <xf numFmtId="0" fontId="2" fillId="0" borderId="1" xfId="0" applyFont="1" applyBorder="1" applyAlignment="1">
      <alignment horizontal="center" vertical="center" wrapText="1"/>
    </xf>
    <xf numFmtId="2" fontId="2" fillId="3" borderId="16" xfId="0" applyNumberFormat="1" applyFont="1" applyFill="1" applyBorder="1" applyAlignment="1">
      <alignment horizontal="left" vertical="center" wrapText="1"/>
    </xf>
    <xf numFmtId="2" fontId="2" fillId="3" borderId="17" xfId="0" applyNumberFormat="1" applyFont="1" applyFill="1" applyBorder="1" applyAlignment="1">
      <alignment horizontal="left" vertical="center" wrapText="1"/>
    </xf>
    <xf numFmtId="2" fontId="2" fillId="3" borderId="12" xfId="0" applyNumberFormat="1" applyFont="1" applyFill="1" applyBorder="1" applyAlignment="1">
      <alignment horizontal="left" vertical="center" wrapText="1"/>
    </xf>
    <xf numFmtId="2" fontId="2" fillId="3" borderId="13" xfId="0" applyNumberFormat="1" applyFont="1" applyFill="1" applyBorder="1" applyAlignment="1">
      <alignment horizontal="center" vertical="center" wrapText="1"/>
    </xf>
    <xf numFmtId="2" fontId="2" fillId="3" borderId="14" xfId="0" applyNumberFormat="1" applyFont="1" applyFill="1" applyBorder="1" applyAlignment="1">
      <alignment horizontal="center" vertical="center" wrapText="1"/>
    </xf>
    <xf numFmtId="2" fontId="2" fillId="3" borderId="15" xfId="0" applyNumberFormat="1" applyFont="1" applyFill="1" applyBorder="1" applyAlignment="1">
      <alignment horizontal="center" vertical="center" wrapText="1"/>
    </xf>
    <xf numFmtId="0" fontId="10" fillId="4" borderId="16" xfId="0" applyFont="1" applyFill="1" applyBorder="1" applyAlignment="1">
      <alignment horizontal="center" vertical="center"/>
    </xf>
    <xf numFmtId="0" fontId="10" fillId="4" borderId="17" xfId="0" applyFont="1" applyFill="1" applyBorder="1" applyAlignment="1">
      <alignment horizontal="center" vertical="center"/>
    </xf>
    <xf numFmtId="0" fontId="10" fillId="4" borderId="12" xfId="0" applyFont="1" applyFill="1" applyBorder="1" applyAlignment="1">
      <alignment horizontal="center" vertical="center"/>
    </xf>
    <xf numFmtId="171" fontId="4" fillId="3" borderId="16" xfId="0" applyNumberFormat="1" applyFont="1" applyFill="1" applyBorder="1" applyAlignment="1">
      <alignment horizontal="center" wrapText="1"/>
    </xf>
    <xf numFmtId="171" fontId="4" fillId="3" borderId="12" xfId="0" applyNumberFormat="1" applyFont="1" applyFill="1" applyBorder="1" applyAlignment="1">
      <alignment horizontal="center" wrapText="1"/>
    </xf>
    <xf numFmtId="0" fontId="4" fillId="3" borderId="16" xfId="0" applyFont="1" applyFill="1" applyBorder="1" applyAlignment="1">
      <alignment horizontal="left" vertical="center" wrapText="1"/>
    </xf>
    <xf numFmtId="0" fontId="4" fillId="3" borderId="17" xfId="0" applyFont="1" applyFill="1" applyBorder="1" applyAlignment="1">
      <alignment horizontal="left" vertical="center" wrapText="1"/>
    </xf>
    <xf numFmtId="0" fontId="4" fillId="3" borderId="12" xfId="0" applyFont="1" applyFill="1" applyBorder="1" applyAlignment="1">
      <alignment horizontal="left" vertical="center" wrapText="1"/>
    </xf>
    <xf numFmtId="0" fontId="2" fillId="0" borderId="16" xfId="0" applyFont="1" applyFill="1" applyBorder="1" applyAlignment="1">
      <alignment horizontal="center" vertical="top" wrapText="1"/>
    </xf>
    <xf numFmtId="0" fontId="2" fillId="0" borderId="17" xfId="0" applyFont="1" applyFill="1" applyBorder="1" applyAlignment="1">
      <alignment horizontal="center" vertical="top" wrapText="1"/>
    </xf>
    <xf numFmtId="0" fontId="2" fillId="0" borderId="12" xfId="0" applyFont="1" applyFill="1" applyBorder="1" applyAlignment="1">
      <alignment horizontal="center" vertical="top" wrapText="1"/>
    </xf>
    <xf numFmtId="0" fontId="4" fillId="3" borderId="16" xfId="0" applyFont="1" applyFill="1" applyBorder="1" applyAlignment="1">
      <alignment horizontal="center" wrapText="1"/>
    </xf>
    <xf numFmtId="0" fontId="4" fillId="3" borderId="17" xfId="0" applyFont="1" applyFill="1" applyBorder="1" applyAlignment="1">
      <alignment horizontal="center" wrapText="1"/>
    </xf>
    <xf numFmtId="0" fontId="4" fillId="3" borderId="12" xfId="0" applyFont="1" applyFill="1" applyBorder="1" applyAlignment="1">
      <alignment horizontal="center" wrapText="1"/>
    </xf>
    <xf numFmtId="2" fontId="4" fillId="3" borderId="16" xfId="0" applyNumberFormat="1" applyFont="1" applyFill="1" applyBorder="1" applyAlignment="1">
      <alignment horizontal="center" vertical="center"/>
    </xf>
    <xf numFmtId="2" fontId="4" fillId="3" borderId="12" xfId="0" applyNumberFormat="1" applyFont="1" applyFill="1" applyBorder="1" applyAlignment="1">
      <alignment horizontal="center" vertical="center"/>
    </xf>
    <xf numFmtId="0" fontId="2" fillId="3" borderId="19" xfId="0" applyFont="1" applyFill="1" applyBorder="1" applyAlignment="1">
      <alignment horizontal="center"/>
    </xf>
    <xf numFmtId="0" fontId="2" fillId="3" borderId="23" xfId="0" applyFont="1" applyFill="1" applyBorder="1" applyAlignment="1">
      <alignment horizontal="center"/>
    </xf>
    <xf numFmtId="0" fontId="2" fillId="3" borderId="24" xfId="0" applyFont="1" applyFill="1" applyBorder="1" applyAlignment="1">
      <alignment horizontal="center"/>
    </xf>
    <xf numFmtId="0" fontId="2" fillId="3" borderId="20" xfId="0" applyFont="1" applyFill="1" applyBorder="1" applyAlignment="1">
      <alignment horizontal="center"/>
    </xf>
    <xf numFmtId="0" fontId="2" fillId="3" borderId="0" xfId="0" applyFont="1" applyFill="1" applyBorder="1" applyAlignment="1">
      <alignment horizontal="center"/>
    </xf>
    <xf numFmtId="0" fontId="2" fillId="3" borderId="25" xfId="0" applyFont="1" applyFill="1" applyBorder="1" applyAlignment="1">
      <alignment horizontal="center"/>
    </xf>
    <xf numFmtId="0" fontId="2" fillId="3" borderId="18" xfId="0" applyFont="1" applyFill="1" applyBorder="1" applyAlignment="1">
      <alignment horizontal="center"/>
    </xf>
    <xf numFmtId="0" fontId="2" fillId="3" borderId="21" xfId="0" applyFont="1" applyFill="1" applyBorder="1" applyAlignment="1">
      <alignment horizontal="center"/>
    </xf>
    <xf numFmtId="0" fontId="2" fillId="3" borderId="22" xfId="0" applyFont="1" applyFill="1" applyBorder="1" applyAlignment="1">
      <alignment horizontal="center"/>
    </xf>
    <xf numFmtId="2" fontId="2" fillId="0" borderId="13" xfId="0" applyNumberFormat="1" applyFont="1" applyBorder="1" applyAlignment="1">
      <alignment horizontal="center" vertical="center"/>
    </xf>
    <xf numFmtId="2" fontId="2" fillId="0" borderId="14" xfId="0" applyNumberFormat="1" applyFont="1" applyBorder="1" applyAlignment="1">
      <alignment horizontal="center" vertical="center"/>
    </xf>
    <xf numFmtId="2" fontId="2" fillId="0" borderId="15" xfId="0" applyNumberFormat="1" applyFont="1" applyBorder="1" applyAlignment="1">
      <alignment horizontal="center" vertical="center"/>
    </xf>
    <xf numFmtId="0" fontId="2" fillId="0" borderId="1" xfId="0" applyFont="1" applyBorder="1" applyAlignment="1">
      <alignment horizontal="center" vertical="center"/>
    </xf>
    <xf numFmtId="0" fontId="2" fillId="3" borderId="1" xfId="0" applyFont="1" applyFill="1" applyBorder="1" applyAlignment="1">
      <alignment horizontal="justify" vertical="top" wrapText="1"/>
    </xf>
    <xf numFmtId="2" fontId="2" fillId="0" borderId="19" xfId="0" applyNumberFormat="1" applyFont="1" applyBorder="1" applyAlignment="1">
      <alignment horizontal="center" vertical="center" wrapText="1"/>
    </xf>
    <xf numFmtId="2" fontId="2" fillId="0" borderId="23" xfId="0" applyNumberFormat="1" applyFont="1" applyBorder="1" applyAlignment="1">
      <alignment horizontal="center" vertical="center" wrapText="1"/>
    </xf>
    <xf numFmtId="2" fontId="2" fillId="0" borderId="24" xfId="0" applyNumberFormat="1" applyFont="1" applyBorder="1" applyAlignment="1">
      <alignment horizontal="center" vertical="center" wrapText="1"/>
    </xf>
    <xf numFmtId="2" fontId="2" fillId="0" borderId="20" xfId="0" applyNumberFormat="1" applyFont="1" applyBorder="1" applyAlignment="1">
      <alignment horizontal="center" vertical="center" wrapText="1"/>
    </xf>
    <xf numFmtId="2" fontId="2" fillId="0" borderId="0" xfId="0" applyNumberFormat="1" applyFont="1" applyBorder="1" applyAlignment="1">
      <alignment horizontal="center" vertical="center" wrapText="1"/>
    </xf>
    <xf numFmtId="2" fontId="2" fillId="0" borderId="25" xfId="0" applyNumberFormat="1" applyFont="1" applyBorder="1" applyAlignment="1">
      <alignment horizontal="center" vertical="center" wrapText="1"/>
    </xf>
    <xf numFmtId="2" fontId="2" fillId="0" borderId="18" xfId="0" applyNumberFormat="1" applyFont="1" applyBorder="1" applyAlignment="1">
      <alignment horizontal="center" vertical="center" wrapText="1"/>
    </xf>
    <xf numFmtId="2" fontId="2" fillId="0" borderId="21" xfId="0" applyNumberFormat="1" applyFont="1" applyBorder="1" applyAlignment="1">
      <alignment horizontal="center" vertical="center" wrapText="1"/>
    </xf>
    <xf numFmtId="2" fontId="2" fillId="0" borderId="22" xfId="0" applyNumberFormat="1" applyFont="1" applyBorder="1" applyAlignment="1">
      <alignment horizontal="center" vertical="center" wrapText="1"/>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2" xfId="0" applyFont="1" applyBorder="1" applyAlignment="1">
      <alignment horizontal="center" vertical="center" wrapText="1"/>
    </xf>
    <xf numFmtId="2" fontId="2" fillId="4" borderId="16" xfId="0" applyNumberFormat="1" applyFont="1" applyFill="1" applyBorder="1" applyAlignment="1">
      <alignment horizontal="center" vertical="center" wrapText="1"/>
    </xf>
    <xf numFmtId="2" fontId="2" fillId="4" borderId="17" xfId="0" applyNumberFormat="1" applyFont="1" applyFill="1" applyBorder="1" applyAlignment="1">
      <alignment horizontal="center" vertical="center" wrapText="1"/>
    </xf>
    <xf numFmtId="2" fontId="2" fillId="4" borderId="12" xfId="0" applyNumberFormat="1" applyFont="1" applyFill="1" applyBorder="1" applyAlignment="1">
      <alignment horizontal="center" vertical="center" wrapText="1"/>
    </xf>
    <xf numFmtId="0" fontId="4" fillId="3" borderId="16" xfId="0" applyFont="1" applyFill="1" applyBorder="1" applyAlignment="1">
      <alignment horizontal="center" vertical="top" wrapText="1"/>
    </xf>
    <xf numFmtId="0" fontId="4" fillId="3" borderId="17" xfId="0" applyFont="1" applyFill="1" applyBorder="1" applyAlignment="1">
      <alignment horizontal="center" vertical="top" wrapText="1"/>
    </xf>
    <xf numFmtId="0" fontId="4" fillId="3" borderId="12" xfId="0" applyFont="1" applyFill="1" applyBorder="1" applyAlignment="1">
      <alignment horizontal="center" vertical="top" wrapText="1"/>
    </xf>
    <xf numFmtId="2" fontId="2" fillId="0" borderId="13" xfId="0" applyNumberFormat="1" applyFont="1" applyBorder="1" applyAlignment="1">
      <alignment horizontal="center" vertical="center" wrapText="1"/>
    </xf>
    <xf numFmtId="2" fontId="2" fillId="0" borderId="14" xfId="0" applyNumberFormat="1" applyFont="1" applyBorder="1" applyAlignment="1">
      <alignment horizontal="center" vertical="center" wrapText="1"/>
    </xf>
    <xf numFmtId="2" fontId="2" fillId="0" borderId="15" xfId="0" applyNumberFormat="1" applyFont="1" applyBorder="1" applyAlignment="1">
      <alignment horizontal="center" vertical="center" wrapText="1"/>
    </xf>
    <xf numFmtId="0" fontId="2" fillId="3" borderId="13" xfId="0" applyFont="1" applyFill="1" applyBorder="1" applyAlignment="1">
      <alignment horizontal="left" vertical="center"/>
    </xf>
    <xf numFmtId="0" fontId="2" fillId="3" borderId="15" xfId="0" applyFont="1" applyFill="1" applyBorder="1" applyAlignment="1">
      <alignment horizontal="left" vertical="center"/>
    </xf>
    <xf numFmtId="0" fontId="2" fillId="3" borderId="14" xfId="0" applyFont="1" applyFill="1" applyBorder="1" applyAlignment="1">
      <alignment horizontal="left" vertical="center"/>
    </xf>
    <xf numFmtId="0" fontId="4" fillId="3" borderId="13" xfId="0" applyFont="1" applyFill="1" applyBorder="1" applyAlignment="1">
      <alignment horizontal="center" vertical="center"/>
    </xf>
    <xf numFmtId="0" fontId="4" fillId="3" borderId="14" xfId="0" applyFont="1" applyFill="1" applyBorder="1" applyAlignment="1">
      <alignment horizontal="center" vertical="center"/>
    </xf>
    <xf numFmtId="0" fontId="4" fillId="3" borderId="15" xfId="0" applyFont="1" applyFill="1" applyBorder="1" applyAlignment="1">
      <alignment horizontal="center" vertical="center"/>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2" xfId="0" applyFont="1" applyFill="1" applyBorder="1" applyAlignment="1">
      <alignment horizontal="center" vertical="center" wrapText="1"/>
    </xf>
    <xf numFmtId="2" fontId="2" fillId="3" borderId="19" xfId="0" applyNumberFormat="1" applyFont="1" applyFill="1" applyBorder="1" applyAlignment="1">
      <alignment horizontal="center" vertical="top" wrapText="1"/>
    </xf>
    <xf numFmtId="2" fontId="2" fillId="3" borderId="23" xfId="0" applyNumberFormat="1" applyFont="1" applyFill="1" applyBorder="1" applyAlignment="1">
      <alignment horizontal="center" vertical="top" wrapText="1"/>
    </xf>
    <xf numFmtId="2" fontId="2" fillId="3" borderId="24" xfId="0" applyNumberFormat="1" applyFont="1" applyFill="1" applyBorder="1" applyAlignment="1">
      <alignment horizontal="center" vertical="top" wrapText="1"/>
    </xf>
    <xf numFmtId="2" fontId="2" fillId="3" borderId="20" xfId="0" applyNumberFormat="1" applyFont="1" applyFill="1" applyBorder="1" applyAlignment="1">
      <alignment horizontal="center" vertical="top" wrapText="1"/>
    </xf>
    <xf numFmtId="2" fontId="2" fillId="3" borderId="0" xfId="0" applyNumberFormat="1" applyFont="1" applyFill="1" applyBorder="1" applyAlignment="1">
      <alignment horizontal="center" vertical="top" wrapText="1"/>
    </xf>
    <xf numFmtId="2" fontId="2" fillId="3" borderId="25" xfId="0" applyNumberFormat="1" applyFont="1" applyFill="1" applyBorder="1" applyAlignment="1">
      <alignment horizontal="center" vertical="top" wrapText="1"/>
    </xf>
    <xf numFmtId="2" fontId="2" fillId="3" borderId="18" xfId="0" applyNumberFormat="1" applyFont="1" applyFill="1" applyBorder="1" applyAlignment="1">
      <alignment horizontal="center" vertical="top" wrapText="1"/>
    </xf>
    <xf numFmtId="2" fontId="2" fillId="3" borderId="21" xfId="0" applyNumberFormat="1" applyFont="1" applyFill="1" applyBorder="1" applyAlignment="1">
      <alignment horizontal="center" vertical="top" wrapText="1"/>
    </xf>
    <xf numFmtId="2" fontId="2" fillId="3" borderId="22" xfId="0" applyNumberFormat="1" applyFont="1" applyFill="1" applyBorder="1" applyAlignment="1">
      <alignment horizontal="center" vertical="top" wrapText="1"/>
    </xf>
    <xf numFmtId="2" fontId="4" fillId="3" borderId="16" xfId="0" applyNumberFormat="1" applyFont="1" applyFill="1" applyBorder="1" applyAlignment="1">
      <alignment horizontal="center" vertical="center" wrapText="1"/>
    </xf>
    <xf numFmtId="2" fontId="4" fillId="3" borderId="17" xfId="0" applyNumberFormat="1" applyFont="1" applyFill="1" applyBorder="1" applyAlignment="1">
      <alignment horizontal="center" vertical="center" wrapText="1"/>
    </xf>
    <xf numFmtId="2" fontId="4" fillId="3" borderId="12" xfId="0" applyNumberFormat="1" applyFont="1" applyFill="1" applyBorder="1" applyAlignment="1">
      <alignment horizontal="center" vertical="center" wrapText="1"/>
    </xf>
    <xf numFmtId="2" fontId="0" fillId="3" borderId="19" xfId="0" applyNumberFormat="1" applyFill="1" applyBorder="1" applyAlignment="1">
      <alignment horizontal="center"/>
    </xf>
    <xf numFmtId="2" fontId="0" fillId="3" borderId="23" xfId="0" applyNumberFormat="1" applyFill="1" applyBorder="1" applyAlignment="1">
      <alignment horizontal="center"/>
    </xf>
    <xf numFmtId="2" fontId="0" fillId="3" borderId="24" xfId="0" applyNumberFormat="1" applyFill="1" applyBorder="1" applyAlignment="1">
      <alignment horizontal="center"/>
    </xf>
    <xf numFmtId="2" fontId="0" fillId="3" borderId="20" xfId="0" applyNumberFormat="1" applyFill="1" applyBorder="1" applyAlignment="1">
      <alignment horizontal="center"/>
    </xf>
    <xf numFmtId="2" fontId="0" fillId="3" borderId="0" xfId="0" applyNumberFormat="1" applyFill="1" applyBorder="1" applyAlignment="1">
      <alignment horizontal="center"/>
    </xf>
    <xf numFmtId="2" fontId="0" fillId="3" borderId="25" xfId="0" applyNumberFormat="1" applyFill="1" applyBorder="1" applyAlignment="1">
      <alignment horizontal="center"/>
    </xf>
    <xf numFmtId="2" fontId="4" fillId="3" borderId="16" xfId="0" applyNumberFormat="1" applyFont="1" applyFill="1" applyBorder="1" applyAlignment="1">
      <alignment horizontal="left" vertical="center" wrapText="1"/>
    </xf>
    <xf numFmtId="2" fontId="4" fillId="3" borderId="17" xfId="0" applyNumberFormat="1" applyFont="1" applyFill="1" applyBorder="1" applyAlignment="1">
      <alignment horizontal="left" vertical="center" wrapText="1"/>
    </xf>
    <xf numFmtId="2" fontId="4" fillId="3" borderId="12" xfId="0" applyNumberFormat="1"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3" borderId="1" xfId="0" applyFont="1" applyFill="1" applyBorder="1" applyAlignment="1">
      <alignment horizontal="justify" wrapText="1"/>
    </xf>
    <xf numFmtId="0" fontId="9" fillId="5" borderId="1" xfId="0" applyFont="1" applyFill="1" applyBorder="1" applyAlignment="1">
      <alignment horizontal="center" vertical="center" wrapText="1"/>
    </xf>
    <xf numFmtId="0" fontId="45" fillId="7" borderId="1" xfId="0" applyFont="1" applyFill="1" applyBorder="1" applyAlignment="1">
      <alignment horizontal="center" vertical="center"/>
    </xf>
    <xf numFmtId="0" fontId="2" fillId="0" borderId="1" xfId="0" applyFont="1" applyBorder="1" applyAlignment="1">
      <alignment horizontal="justify" vertical="center" wrapText="1"/>
    </xf>
    <xf numFmtId="0" fontId="2" fillId="3" borderId="19" xfId="0" applyFont="1" applyFill="1" applyBorder="1" applyAlignment="1">
      <alignment horizontal="left" vertical="center" wrapText="1"/>
    </xf>
    <xf numFmtId="0" fontId="2" fillId="3" borderId="23" xfId="0" applyFont="1" applyFill="1" applyBorder="1" applyAlignment="1">
      <alignment horizontal="left" vertical="center" wrapText="1"/>
    </xf>
    <xf numFmtId="0" fontId="2" fillId="3" borderId="24" xfId="0" applyFont="1" applyFill="1" applyBorder="1" applyAlignment="1">
      <alignment horizontal="left" vertical="center" wrapText="1"/>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12" xfId="0" applyFont="1" applyBorder="1" applyAlignment="1">
      <alignment horizontal="left" vertical="center" wrapText="1"/>
    </xf>
    <xf numFmtId="0" fontId="2" fillId="3" borderId="14" xfId="0" applyFont="1" applyFill="1" applyBorder="1" applyAlignment="1">
      <alignment horizontal="left" vertical="center" wrapText="1"/>
    </xf>
    <xf numFmtId="0" fontId="4" fillId="3" borderId="16" xfId="0" applyFont="1" applyFill="1" applyBorder="1" applyAlignment="1">
      <alignment horizontal="left" vertical="center"/>
    </xf>
    <xf numFmtId="0" fontId="4" fillId="3" borderId="17" xfId="0" applyFont="1" applyFill="1" applyBorder="1" applyAlignment="1">
      <alignment horizontal="left" vertical="center"/>
    </xf>
    <xf numFmtId="0" fontId="4" fillId="3" borderId="12" xfId="0" applyFont="1" applyFill="1" applyBorder="1" applyAlignment="1">
      <alignment horizontal="left" vertical="center"/>
    </xf>
    <xf numFmtId="2" fontId="0" fillId="3" borderId="21" xfId="0" applyNumberFormat="1" applyFill="1" applyBorder="1" applyAlignment="1">
      <alignment horizontal="center"/>
    </xf>
    <xf numFmtId="2" fontId="0" fillId="3" borderId="22" xfId="0" applyNumberFormat="1" applyFill="1" applyBorder="1" applyAlignment="1">
      <alignment horizontal="center"/>
    </xf>
    <xf numFmtId="0" fontId="11" fillId="4" borderId="1" xfId="0" applyFont="1" applyFill="1" applyBorder="1" applyAlignment="1">
      <alignment horizontal="center" vertical="center"/>
    </xf>
    <xf numFmtId="171" fontId="2" fillId="3" borderId="16" xfId="0" applyNumberFormat="1" applyFont="1" applyFill="1" applyBorder="1" applyAlignment="1">
      <alignment horizontal="center" vertical="center"/>
    </xf>
    <xf numFmtId="171" fontId="2" fillId="3" borderId="12" xfId="0" applyNumberFormat="1" applyFont="1" applyFill="1" applyBorder="1" applyAlignment="1">
      <alignment horizontal="center" vertical="center"/>
    </xf>
    <xf numFmtId="0" fontId="2" fillId="3" borderId="16" xfId="0" applyFont="1" applyFill="1" applyBorder="1" applyAlignment="1">
      <alignment horizontal="left" vertical="top" wrapText="1"/>
    </xf>
    <xf numFmtId="0" fontId="2" fillId="3" borderId="17" xfId="0" applyFont="1" applyFill="1" applyBorder="1" applyAlignment="1">
      <alignment horizontal="left" vertical="top" wrapText="1"/>
    </xf>
    <xf numFmtId="0" fontId="2" fillId="3" borderId="12" xfId="0" applyFont="1" applyFill="1" applyBorder="1" applyAlignment="1">
      <alignment horizontal="left" vertical="top" wrapText="1"/>
    </xf>
    <xf numFmtId="0" fontId="2" fillId="3" borderId="13" xfId="0" applyFont="1" applyFill="1" applyBorder="1" applyAlignment="1">
      <alignment horizontal="center" vertical="top" wrapText="1"/>
    </xf>
    <xf numFmtId="0" fontId="2" fillId="3" borderId="14" xfId="0" applyFont="1" applyFill="1" applyBorder="1" applyAlignment="1">
      <alignment horizontal="center" vertical="top" wrapText="1"/>
    </xf>
    <xf numFmtId="0" fontId="2" fillId="3" borderId="15" xfId="0" applyFont="1" applyFill="1" applyBorder="1" applyAlignment="1">
      <alignment horizontal="center" vertical="top" wrapText="1"/>
    </xf>
    <xf numFmtId="0" fontId="2" fillId="2" borderId="18"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3" borderId="13" xfId="0" quotePrefix="1" applyFont="1" applyFill="1" applyBorder="1" applyAlignment="1">
      <alignment horizontal="center" vertical="center"/>
    </xf>
    <xf numFmtId="0" fontId="2" fillId="3" borderId="14" xfId="0" quotePrefix="1" applyFont="1" applyFill="1" applyBorder="1" applyAlignment="1">
      <alignment horizontal="center" vertical="center"/>
    </xf>
    <xf numFmtId="0" fontId="2" fillId="3" borderId="15" xfId="0" quotePrefix="1" applyFont="1" applyFill="1" applyBorder="1" applyAlignment="1">
      <alignment horizontal="center" vertical="center"/>
    </xf>
    <xf numFmtId="0" fontId="4" fillId="3" borderId="13" xfId="0" applyFont="1" applyFill="1" applyBorder="1" applyAlignment="1">
      <alignment horizontal="left" vertical="center" wrapText="1"/>
    </xf>
    <xf numFmtId="0" fontId="4" fillId="3" borderId="14" xfId="0" applyFont="1" applyFill="1" applyBorder="1" applyAlignment="1">
      <alignment horizontal="left" vertical="center" wrapText="1"/>
    </xf>
    <xf numFmtId="0" fontId="4" fillId="3" borderId="15" xfId="0" applyFont="1" applyFill="1" applyBorder="1" applyAlignment="1">
      <alignment horizontal="left" vertical="center" wrapText="1"/>
    </xf>
    <xf numFmtId="0" fontId="45" fillId="8" borderId="1" xfId="0" applyFont="1" applyFill="1" applyBorder="1" applyAlignment="1">
      <alignment horizontal="center" vertical="center"/>
    </xf>
    <xf numFmtId="2" fontId="2" fillId="3" borderId="13" xfId="0" applyNumberFormat="1" applyFont="1" applyFill="1" applyBorder="1" applyAlignment="1">
      <alignment horizontal="left" vertical="center" wrapText="1"/>
    </xf>
    <xf numFmtId="2" fontId="2" fillId="3" borderId="14" xfId="0" applyNumberFormat="1" applyFont="1" applyFill="1" applyBorder="1" applyAlignment="1">
      <alignment horizontal="left" vertical="center" wrapText="1"/>
    </xf>
    <xf numFmtId="2" fontId="2" fillId="3" borderId="15" xfId="0" applyNumberFormat="1" applyFont="1" applyFill="1" applyBorder="1" applyAlignment="1">
      <alignment horizontal="left" vertical="center" wrapText="1"/>
    </xf>
    <xf numFmtId="0" fontId="11" fillId="6" borderId="1"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46" fillId="8" borderId="16" xfId="0" applyFont="1" applyFill="1" applyBorder="1" applyAlignment="1">
      <alignment horizontal="center" vertical="center"/>
    </xf>
    <xf numFmtId="0" fontId="46" fillId="8" borderId="17" xfId="0" applyFont="1" applyFill="1" applyBorder="1" applyAlignment="1">
      <alignment horizontal="center" vertical="center"/>
    </xf>
    <xf numFmtId="0" fontId="46" fillId="8" borderId="12" xfId="0" applyFont="1" applyFill="1" applyBorder="1" applyAlignment="1">
      <alignment horizontal="center" vertical="center"/>
    </xf>
    <xf numFmtId="0" fontId="11" fillId="6" borderId="1" xfId="0" applyFont="1" applyFill="1" applyBorder="1" applyAlignment="1">
      <alignment horizontal="center" vertical="center"/>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xf>
    <xf numFmtId="2" fontId="2" fillId="3" borderId="19" xfId="0" applyNumberFormat="1" applyFont="1" applyFill="1" applyBorder="1" applyAlignment="1">
      <alignment horizontal="center" vertical="center"/>
    </xf>
    <xf numFmtId="2" fontId="2" fillId="3" borderId="23" xfId="0" applyNumberFormat="1" applyFont="1" applyFill="1" applyBorder="1" applyAlignment="1">
      <alignment horizontal="center" vertical="center"/>
    </xf>
    <xf numFmtId="2" fontId="2" fillId="3" borderId="24" xfId="0" applyNumberFormat="1" applyFont="1" applyFill="1" applyBorder="1" applyAlignment="1">
      <alignment horizontal="center" vertical="center"/>
    </xf>
    <xf numFmtId="2" fontId="2" fillId="3" borderId="20" xfId="0" applyNumberFormat="1" applyFont="1" applyFill="1" applyBorder="1" applyAlignment="1">
      <alignment horizontal="center" vertical="center"/>
    </xf>
    <xf numFmtId="2" fontId="2" fillId="3" borderId="0" xfId="0" applyNumberFormat="1" applyFont="1" applyFill="1" applyBorder="1" applyAlignment="1">
      <alignment horizontal="center" vertical="center"/>
    </xf>
    <xf numFmtId="2" fontId="2" fillId="3" borderId="25" xfId="0" applyNumberFormat="1" applyFont="1" applyFill="1" applyBorder="1" applyAlignment="1">
      <alignment horizontal="center" vertical="center"/>
    </xf>
    <xf numFmtId="2" fontId="2" fillId="3" borderId="18" xfId="0" applyNumberFormat="1" applyFont="1" applyFill="1" applyBorder="1" applyAlignment="1">
      <alignment horizontal="center" vertical="center"/>
    </xf>
    <xf numFmtId="2" fontId="2" fillId="3" borderId="21" xfId="0" applyNumberFormat="1" applyFont="1" applyFill="1" applyBorder="1" applyAlignment="1">
      <alignment horizontal="center" vertical="center"/>
    </xf>
    <xf numFmtId="2" fontId="2" fillId="3" borderId="22" xfId="0" applyNumberFormat="1" applyFont="1" applyFill="1" applyBorder="1" applyAlignment="1">
      <alignment horizontal="center" vertical="center"/>
    </xf>
    <xf numFmtId="0" fontId="2" fillId="0" borderId="1" xfId="0" applyFont="1" applyBorder="1" applyAlignment="1">
      <alignment vertical="center" wrapText="1"/>
    </xf>
    <xf numFmtId="0" fontId="12" fillId="4" borderId="16"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12" xfId="0" applyFont="1" applyFill="1" applyBorder="1" applyAlignment="1">
      <alignment horizontal="center" vertical="center" wrapText="1"/>
    </xf>
    <xf numFmtId="2" fontId="2" fillId="3" borderId="16" xfId="0" applyNumberFormat="1" applyFont="1" applyFill="1" applyBorder="1" applyAlignment="1">
      <alignment horizontal="center" vertical="center" wrapText="1"/>
    </xf>
    <xf numFmtId="2" fontId="2" fillId="3" borderId="17" xfId="0" applyNumberFormat="1" applyFont="1" applyFill="1" applyBorder="1" applyAlignment="1">
      <alignment horizontal="center" vertical="center" wrapText="1"/>
    </xf>
    <xf numFmtId="2" fontId="2" fillId="3" borderId="12"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4" fillId="3" borderId="19"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4" borderId="16"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 xfId="0" applyFont="1" applyFill="1" applyBorder="1" applyAlignment="1">
      <alignment horizontal="center" vertical="center" wrapText="1"/>
    </xf>
    <xf numFmtId="171" fontId="4" fillId="3" borderId="16" xfId="0" applyNumberFormat="1" applyFont="1" applyFill="1" applyBorder="1" applyAlignment="1">
      <alignment horizontal="center" vertical="center"/>
    </xf>
    <xf numFmtId="171" fontId="4" fillId="3" borderId="12" xfId="0" applyNumberFormat="1" applyFont="1" applyFill="1" applyBorder="1" applyAlignment="1">
      <alignment horizontal="center" vertical="center"/>
    </xf>
    <xf numFmtId="0" fontId="2" fillId="0" borderId="12" xfId="0" applyFont="1" applyBorder="1" applyAlignment="1">
      <alignment horizontal="left" vertical="center" wrapText="1"/>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0" fontId="11" fillId="4" borderId="12"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3" borderId="16" xfId="0" applyFont="1" applyFill="1" applyBorder="1" applyAlignment="1">
      <alignment horizontal="center" wrapText="1"/>
    </xf>
    <xf numFmtId="0" fontId="2" fillId="3" borderId="17" xfId="0" applyFont="1" applyFill="1" applyBorder="1" applyAlignment="1">
      <alignment horizontal="center" wrapText="1"/>
    </xf>
    <xf numFmtId="0" fontId="2" fillId="3" borderId="12" xfId="0" applyFont="1" applyFill="1" applyBorder="1" applyAlignment="1">
      <alignment horizontal="center" wrapText="1"/>
    </xf>
    <xf numFmtId="2" fontId="0" fillId="3" borderId="18" xfId="0" applyNumberFormat="1" applyFill="1" applyBorder="1" applyAlignment="1">
      <alignment horizontal="center"/>
    </xf>
    <xf numFmtId="0" fontId="4" fillId="3" borderId="19" xfId="0" applyFont="1" applyFill="1" applyBorder="1" applyAlignment="1">
      <alignment horizontal="center" vertical="top" wrapText="1"/>
    </xf>
    <xf numFmtId="0" fontId="4" fillId="3" borderId="23" xfId="0" applyFont="1" applyFill="1" applyBorder="1" applyAlignment="1">
      <alignment horizontal="center" vertical="top" wrapText="1"/>
    </xf>
    <xf numFmtId="0" fontId="4" fillId="3" borderId="24" xfId="0" applyFont="1" applyFill="1" applyBorder="1" applyAlignment="1">
      <alignment horizontal="center" vertical="top" wrapText="1"/>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4" borderId="12" xfId="0" applyFont="1" applyFill="1" applyBorder="1" applyAlignment="1">
      <alignment horizontal="center" vertical="center"/>
    </xf>
    <xf numFmtId="2" fontId="2" fillId="3" borderId="18" xfId="0" applyNumberFormat="1" applyFont="1" applyFill="1" applyBorder="1" applyAlignment="1">
      <alignment horizontal="left" vertical="center" wrapText="1"/>
    </xf>
    <xf numFmtId="2" fontId="2" fillId="3" borderId="21" xfId="0" applyNumberFormat="1" applyFont="1" applyFill="1" applyBorder="1" applyAlignment="1">
      <alignment horizontal="left" vertical="center" wrapText="1"/>
    </xf>
    <xf numFmtId="2" fontId="2" fillId="3" borderId="22" xfId="0" applyNumberFormat="1" applyFont="1" applyFill="1" applyBorder="1" applyAlignment="1">
      <alignment horizontal="left" vertical="center" wrapText="1"/>
    </xf>
    <xf numFmtId="0" fontId="2" fillId="0" borderId="23" xfId="6" applyFont="1" applyBorder="1" applyAlignment="1">
      <alignment horizontal="center" vertical="top"/>
    </xf>
    <xf numFmtId="0" fontId="2" fillId="0" borderId="0" xfId="6" applyFont="1" applyBorder="1" applyAlignment="1">
      <alignment horizontal="center" vertical="top"/>
    </xf>
    <xf numFmtId="0" fontId="10" fillId="5" borderId="16" xfId="6" applyFont="1" applyFill="1" applyBorder="1" applyAlignment="1">
      <alignment horizontal="center" vertical="center"/>
    </xf>
    <xf numFmtId="0" fontId="10" fillId="5" borderId="12" xfId="6" applyFont="1" applyFill="1" applyBorder="1" applyAlignment="1">
      <alignment horizontal="center" vertical="center"/>
    </xf>
    <xf numFmtId="0" fontId="4" fillId="0" borderId="16" xfId="0" applyFont="1" applyFill="1" applyBorder="1" applyAlignment="1">
      <alignment horizontal="center"/>
    </xf>
    <xf numFmtId="0" fontId="4" fillId="0" borderId="17" xfId="0" applyFont="1" applyFill="1" applyBorder="1" applyAlignment="1">
      <alignment horizontal="center"/>
    </xf>
    <xf numFmtId="0" fontId="4" fillId="0" borderId="12" xfId="0" applyFont="1" applyFill="1" applyBorder="1" applyAlignment="1">
      <alignment horizontal="center"/>
    </xf>
    <xf numFmtId="0" fontId="13" fillId="5" borderId="19" xfId="0"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45" fillId="7" borderId="20" xfId="6" applyFont="1" applyFill="1" applyBorder="1" applyAlignment="1">
      <alignment horizontal="center" vertical="top"/>
    </xf>
    <xf numFmtId="0" fontId="45" fillId="7" borderId="0" xfId="6" applyFont="1" applyFill="1" applyBorder="1" applyAlignment="1">
      <alignment horizontal="center" vertical="top"/>
    </xf>
    <xf numFmtId="0" fontId="45" fillId="7" borderId="25" xfId="6" applyFont="1" applyFill="1" applyBorder="1" applyAlignment="1">
      <alignment horizontal="center" vertical="top"/>
    </xf>
    <xf numFmtId="0" fontId="2" fillId="0" borderId="20" xfId="6" applyFont="1" applyBorder="1" applyAlignment="1">
      <alignment horizontal="center" vertical="top"/>
    </xf>
    <xf numFmtId="0" fontId="2" fillId="0" borderId="25" xfId="6" applyFont="1" applyBorder="1" applyAlignment="1">
      <alignment horizontal="center" vertical="top"/>
    </xf>
    <xf numFmtId="0" fontId="2" fillId="0" borderId="19" xfId="6" applyFont="1" applyBorder="1" applyAlignment="1">
      <alignment horizontal="center" vertical="top"/>
    </xf>
    <xf numFmtId="0" fontId="2" fillId="0" borderId="24" xfId="6" applyFont="1" applyBorder="1" applyAlignment="1">
      <alignment horizontal="center" vertical="top"/>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17" xfId="0" applyFont="1" applyFill="1" applyBorder="1" applyAlignment="1">
      <alignment horizontal="center" vertical="center"/>
    </xf>
    <xf numFmtId="0" fontId="4" fillId="5" borderId="12" xfId="0" applyFont="1" applyFill="1" applyBorder="1" applyAlignment="1">
      <alignment horizontal="center" vertical="center"/>
    </xf>
    <xf numFmtId="0" fontId="2" fillId="6" borderId="1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2" xfId="0" applyFont="1" applyFill="1" applyBorder="1" applyAlignment="1">
      <alignment horizontal="center" vertical="center"/>
    </xf>
    <xf numFmtId="0" fontId="39" fillId="5" borderId="1"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2" fillId="6" borderId="1" xfId="0" applyFont="1" applyFill="1" applyBorder="1" applyAlignment="1">
      <alignment horizontal="center" vertical="center"/>
    </xf>
    <xf numFmtId="0" fontId="10" fillId="4" borderId="1" xfId="0" applyFont="1" applyFill="1" applyBorder="1" applyAlignment="1">
      <alignment horizontal="center" vertical="center"/>
    </xf>
    <xf numFmtId="0" fontId="41" fillId="6" borderId="1" xfId="0" applyFont="1" applyFill="1" applyBorder="1" applyAlignment="1">
      <alignment horizontal="center" vertical="center"/>
    </xf>
    <xf numFmtId="0" fontId="2" fillId="6" borderId="1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2" xfId="0" applyFont="1" applyFill="1" applyBorder="1" applyAlignment="1">
      <alignment horizontal="center" vertical="center" wrapText="1"/>
    </xf>
    <xf numFmtId="0" fontId="39" fillId="4" borderId="16" xfId="0" applyFont="1" applyFill="1" applyBorder="1" applyAlignment="1">
      <alignment horizontal="center" vertical="center"/>
    </xf>
    <xf numFmtId="0" fontId="39" fillId="4" borderId="17" xfId="0" applyFont="1" applyFill="1" applyBorder="1" applyAlignment="1">
      <alignment horizontal="center" vertical="center"/>
    </xf>
    <xf numFmtId="0" fontId="39" fillId="4" borderId="12" xfId="0" applyFont="1" applyFill="1" applyBorder="1" applyAlignment="1">
      <alignment horizontal="center" vertical="center"/>
    </xf>
    <xf numFmtId="0" fontId="4" fillId="6" borderId="16"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8" fillId="4" borderId="1" xfId="0" applyFont="1" applyFill="1" applyBorder="1" applyAlignment="1">
      <alignment horizontal="center" vertical="center"/>
    </xf>
    <xf numFmtId="1" fontId="4" fillId="6" borderId="1" xfId="9" applyNumberFormat="1" applyFont="1" applyFill="1" applyBorder="1" applyAlignment="1">
      <alignment horizontal="center" vertical="center"/>
    </xf>
    <xf numFmtId="0" fontId="4" fillId="6" borderId="16" xfId="9" applyFont="1" applyFill="1" applyBorder="1" applyAlignment="1">
      <alignment horizontal="center" vertical="center" wrapText="1"/>
    </xf>
    <xf numFmtId="0" fontId="4" fillId="6" borderId="17" xfId="9" applyFont="1" applyFill="1" applyBorder="1" applyAlignment="1">
      <alignment horizontal="center" vertical="center" wrapText="1"/>
    </xf>
    <xf numFmtId="0" fontId="4" fillId="6" borderId="12" xfId="9" applyFont="1" applyFill="1" applyBorder="1" applyAlignment="1">
      <alignment horizontal="center" vertical="center" wrapText="1"/>
    </xf>
    <xf numFmtId="1" fontId="4" fillId="6" borderId="16" xfId="9" applyNumberFormat="1" applyFont="1" applyFill="1" applyBorder="1" applyAlignment="1">
      <alignment horizontal="center" vertical="center"/>
    </xf>
    <xf numFmtId="1" fontId="4" fillId="6" borderId="17" xfId="9" applyNumberFormat="1" applyFont="1" applyFill="1" applyBorder="1" applyAlignment="1">
      <alignment horizontal="center" vertical="center"/>
    </xf>
    <xf numFmtId="1" fontId="4" fillId="6" borderId="12" xfId="9" applyNumberFormat="1" applyFont="1" applyFill="1" applyBorder="1" applyAlignment="1">
      <alignment horizontal="center" vertical="center"/>
    </xf>
    <xf numFmtId="1" fontId="4" fillId="6" borderId="16" xfId="5" applyNumberFormat="1" applyFont="1" applyFill="1" applyBorder="1" applyAlignment="1">
      <alignment horizontal="center" vertical="center" wrapText="1"/>
    </xf>
    <xf numFmtId="1" fontId="4" fillId="6" borderId="17" xfId="5" applyNumberFormat="1" applyFont="1" applyFill="1" applyBorder="1" applyAlignment="1">
      <alignment horizontal="center" vertical="center" wrapText="1"/>
    </xf>
    <xf numFmtId="1" fontId="4" fillId="6" borderId="12" xfId="5" applyNumberFormat="1" applyFont="1" applyFill="1" applyBorder="1" applyAlignment="1">
      <alignment horizontal="center" vertical="center" wrapText="1"/>
    </xf>
    <xf numFmtId="0" fontId="4" fillId="4" borderId="16" xfId="0" applyFont="1" applyFill="1" applyBorder="1" applyAlignment="1">
      <alignment horizontal="center" vertical="center"/>
    </xf>
    <xf numFmtId="0" fontId="4" fillId="4" borderId="17" xfId="0" applyFont="1" applyFill="1" applyBorder="1" applyAlignment="1">
      <alignment horizontal="center" vertical="center"/>
    </xf>
    <xf numFmtId="0" fontId="4" fillId="4" borderId="12" xfId="0" applyFont="1" applyFill="1" applyBorder="1" applyAlignment="1">
      <alignment horizontal="center" vertical="center"/>
    </xf>
    <xf numFmtId="0" fontId="4" fillId="5" borderId="16"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9" borderId="16" xfId="0" applyFont="1" applyFill="1" applyBorder="1" applyAlignment="1">
      <alignment horizontal="center" vertical="center"/>
    </xf>
    <xf numFmtId="0" fontId="4" fillId="9" borderId="17" xfId="0" applyFont="1" applyFill="1" applyBorder="1" applyAlignment="1">
      <alignment horizontal="center" vertical="center"/>
    </xf>
    <xf numFmtId="0" fontId="4" fillId="9" borderId="12" xfId="0" applyFont="1" applyFill="1" applyBorder="1" applyAlignment="1">
      <alignment horizontal="center" vertical="center"/>
    </xf>
    <xf numFmtId="0" fontId="43" fillId="5" borderId="16" xfId="0" applyFont="1" applyFill="1" applyBorder="1" applyAlignment="1">
      <alignment horizontal="center" wrapText="1"/>
    </xf>
    <xf numFmtId="0" fontId="43" fillId="5" borderId="17" xfId="0" applyFont="1" applyFill="1" applyBorder="1" applyAlignment="1">
      <alignment horizontal="center" wrapText="1"/>
    </xf>
    <xf numFmtId="0" fontId="43" fillId="5" borderId="12" xfId="0" applyFont="1" applyFill="1" applyBorder="1" applyAlignment="1">
      <alignment horizontal="center" wrapText="1"/>
    </xf>
    <xf numFmtId="0" fontId="10" fillId="6" borderId="1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2" xfId="0" applyFont="1" applyFill="1" applyBorder="1" applyAlignment="1">
      <alignment horizontal="center" vertical="center"/>
    </xf>
    <xf numFmtId="0" fontId="47" fillId="10" borderId="16" xfId="0" applyFont="1" applyFill="1" applyBorder="1" applyAlignment="1">
      <alignment horizontal="center"/>
    </xf>
    <xf numFmtId="0" fontId="47" fillId="10" borderId="17" xfId="0" applyFont="1" applyFill="1" applyBorder="1" applyAlignment="1">
      <alignment horizontal="center"/>
    </xf>
    <xf numFmtId="0" fontId="47" fillId="10" borderId="12" xfId="0" applyFont="1" applyFill="1" applyBorder="1" applyAlignment="1">
      <alignment horizont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6" borderId="12" xfId="0" applyFont="1" applyFill="1" applyBorder="1" applyAlignment="1">
      <alignment horizontal="center" vertical="center"/>
    </xf>
    <xf numFmtId="0" fontId="9" fillId="6" borderId="16"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34" fillId="6" borderId="1" xfId="0" applyFont="1" applyFill="1" applyBorder="1" applyAlignment="1">
      <alignment horizontal="center" vertical="center" wrapText="1"/>
    </xf>
    <xf numFmtId="0" fontId="48" fillId="6" borderId="1" xfId="0" applyFont="1" applyFill="1" applyBorder="1" applyAlignment="1">
      <alignment horizontal="center" vertical="center" wrapText="1"/>
    </xf>
    <xf numFmtId="0" fontId="49" fillId="6" borderId="1" xfId="0" applyFont="1" applyFill="1" applyBorder="1" applyAlignment="1">
      <alignment horizontal="center" vertical="center"/>
    </xf>
    <xf numFmtId="0" fontId="16" fillId="6" borderId="16"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50" fillId="6" borderId="16" xfId="0" applyFont="1" applyFill="1" applyBorder="1" applyAlignment="1">
      <alignment horizontal="center" vertical="center"/>
    </xf>
    <xf numFmtId="0" fontId="50" fillId="6" borderId="17" xfId="0" applyFont="1" applyFill="1" applyBorder="1" applyAlignment="1">
      <alignment horizontal="center" vertical="center"/>
    </xf>
    <xf numFmtId="0" fontId="50" fillId="6" borderId="12" xfId="0" applyFont="1" applyFill="1" applyBorder="1" applyAlignment="1">
      <alignment horizontal="center" vertical="center"/>
    </xf>
    <xf numFmtId="0" fontId="8" fillId="2" borderId="19"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51" fillId="11" borderId="16" xfId="0" applyFont="1" applyFill="1" applyBorder="1" applyAlignment="1">
      <alignment horizontal="center" vertical="center" wrapText="1"/>
    </xf>
    <xf numFmtId="0" fontId="51" fillId="11" borderId="17" xfId="0" applyFont="1" applyFill="1" applyBorder="1" applyAlignment="1">
      <alignment horizontal="center" vertical="center" wrapText="1"/>
    </xf>
    <xf numFmtId="0" fontId="51" fillId="11" borderId="12" xfId="0" applyFont="1" applyFill="1" applyBorder="1" applyAlignment="1">
      <alignment horizontal="center" vertical="center" wrapText="1"/>
    </xf>
    <xf numFmtId="0" fontId="51" fillId="11" borderId="16" xfId="9" applyFont="1" applyFill="1" applyBorder="1" applyAlignment="1">
      <alignment horizontal="center" vertical="center"/>
    </xf>
    <xf numFmtId="0" fontId="51" fillId="3" borderId="17" xfId="9" applyFont="1" applyFill="1" applyBorder="1" applyAlignment="1">
      <alignment horizontal="center" vertical="center"/>
    </xf>
    <xf numFmtId="0" fontId="51" fillId="11" borderId="12" xfId="9" applyFont="1" applyFill="1" applyBorder="1" applyAlignment="1">
      <alignment horizontal="center" vertical="center"/>
    </xf>
    <xf numFmtId="1" fontId="8" fillId="6" borderId="1" xfId="9" applyNumberFormat="1" applyFont="1" applyFill="1" applyBorder="1" applyAlignment="1">
      <alignment horizontal="center" vertical="center"/>
    </xf>
    <xf numFmtId="0" fontId="16" fillId="6" borderId="29" xfId="9" applyFont="1" applyFill="1" applyBorder="1" applyAlignment="1">
      <alignment horizontal="justify" vertical="justify" wrapText="1"/>
    </xf>
    <xf numFmtId="0" fontId="8" fillId="6" borderId="19"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8" fillId="6" borderId="24" xfId="0" applyFont="1" applyFill="1" applyBorder="1" applyAlignment="1">
      <alignment horizontal="center" vertical="center" wrapText="1"/>
    </xf>
    <xf numFmtId="0" fontId="8" fillId="6" borderId="20"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25" xfId="0" applyFont="1" applyFill="1" applyBorder="1" applyAlignment="1">
      <alignment horizontal="center" vertical="center" wrapText="1"/>
    </xf>
    <xf numFmtId="0" fontId="8" fillId="6" borderId="18"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32" fillId="6" borderId="1" xfId="0" applyFont="1" applyFill="1" applyBorder="1" applyAlignment="1">
      <alignment horizontal="center" vertical="center"/>
    </xf>
  </cellXfs>
  <cellStyles count="11">
    <cellStyle name="Comma" xfId="1" builtinId="3"/>
    <cellStyle name="Comma 2" xfId="2" xr:uid="{00000000-0005-0000-0000-000001000000}"/>
    <cellStyle name="Comma 2 139" xfId="3" xr:uid="{00000000-0005-0000-0000-000002000000}"/>
    <cellStyle name="Currency" xfId="4" builtinId="4"/>
    <cellStyle name="Normal" xfId="0" builtinId="0"/>
    <cellStyle name="Normal 10 3" xfId="5" xr:uid="{00000000-0005-0000-0000-000005000000}"/>
    <cellStyle name="Normal 2" xfId="6" xr:uid="{00000000-0005-0000-0000-000006000000}"/>
    <cellStyle name="Normal 34" xfId="7" xr:uid="{00000000-0005-0000-0000-000007000000}"/>
    <cellStyle name="Normal 47" xfId="8" xr:uid="{00000000-0005-0000-0000-000008000000}"/>
    <cellStyle name="Normal 9 3" xfId="9" xr:uid="{00000000-0005-0000-0000-000009000000}"/>
    <cellStyle name="Percent" xfId="10"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calcChain" Target="calcChain.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sharedStrings" Target="sharedStrings.xml" /><Relationship Id="rId2" Type="http://schemas.openxmlformats.org/officeDocument/2006/relationships/worksheet" Target="worksheets/sheet2.xml" /><Relationship Id="rId16"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theme" Target="theme/theme1.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 /></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 /></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 /></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 /><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 /></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 /><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 /><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747"/>
  <sheetViews>
    <sheetView topLeftCell="A4" zoomScale="98" zoomScaleNormal="98" zoomScaleSheetLayoutView="85" workbookViewId="0">
      <selection activeCell="D11" sqref="D11:D20"/>
    </sheetView>
  </sheetViews>
  <sheetFormatPr defaultColWidth="9.203125" defaultRowHeight="12.75" x14ac:dyDescent="0.15"/>
  <cols>
    <col min="1" max="1" width="7.28125" style="33" customWidth="1"/>
    <col min="2" max="2" width="14.5625" style="33" customWidth="1"/>
    <col min="3" max="3" width="22.94140625" style="14" customWidth="1"/>
    <col min="4" max="4" width="3.84375" style="14" customWidth="1"/>
    <col min="5" max="5" width="4.39453125" style="33" bestFit="1" customWidth="1"/>
    <col min="6" max="6" width="12.2265625" style="33" customWidth="1"/>
    <col min="7" max="7" width="8.515625" style="14" customWidth="1"/>
    <col min="8" max="8" width="10.44140625" style="33" customWidth="1"/>
    <col min="9" max="9" width="10.02734375" style="14" customWidth="1"/>
    <col min="10" max="10" width="6.31640625" style="33" customWidth="1"/>
    <col min="11" max="11" width="13.73828125" style="62" customWidth="1"/>
    <col min="12" max="12" width="17.859375" style="62" customWidth="1"/>
    <col min="13" max="13" width="11.5390625" style="14" bestFit="1" customWidth="1"/>
    <col min="14" max="15" width="10.44140625" style="14" bestFit="1" customWidth="1"/>
    <col min="16" max="16384" width="9.203125" style="14"/>
  </cols>
  <sheetData>
    <row r="1" spans="1:18" s="13" customFormat="1" ht="68.25" customHeight="1" x14ac:dyDescent="0.15">
      <c r="A1" s="748" t="str">
        <f>ABSTRACT!A2</f>
        <v xml:space="preserve">DETAILED BILL OF QUANTITIES FOR THE PROPOSED CONSTRUCTION OF COMMERCIAL BUILDING FOR KSSFCL AT MYSURU. </v>
      </c>
      <c r="B1" s="748"/>
      <c r="C1" s="748"/>
      <c r="D1" s="748"/>
      <c r="E1" s="748"/>
      <c r="F1" s="748"/>
      <c r="G1" s="748"/>
      <c r="H1" s="748"/>
      <c r="I1" s="748"/>
      <c r="J1" s="748"/>
      <c r="K1" s="748"/>
      <c r="L1" s="748"/>
      <c r="N1" s="14"/>
      <c r="O1" s="14"/>
      <c r="P1" s="14"/>
      <c r="Q1" s="14"/>
      <c r="R1" s="14"/>
    </row>
    <row r="2" spans="1:18" s="16" customFormat="1" ht="13.5" customHeight="1" x14ac:dyDescent="0.15">
      <c r="A2" s="749" t="s">
        <v>50</v>
      </c>
      <c r="B2" s="749"/>
      <c r="C2" s="749"/>
      <c r="D2" s="749"/>
      <c r="E2" s="749"/>
      <c r="F2" s="749"/>
      <c r="G2" s="749"/>
      <c r="H2" s="749"/>
      <c r="I2" s="749"/>
      <c r="J2" s="749"/>
      <c r="K2" s="749"/>
      <c r="L2" s="749"/>
      <c r="M2" s="45"/>
    </row>
    <row r="3" spans="1:18" s="19" customFormat="1" ht="0.75" hidden="1" customHeight="1" x14ac:dyDescent="0.15">
      <c r="A3" s="50">
        <v>1</v>
      </c>
      <c r="B3" s="50"/>
      <c r="C3" s="750"/>
      <c r="D3" s="750"/>
      <c r="E3" s="750"/>
      <c r="F3" s="750"/>
      <c r="G3" s="750"/>
      <c r="H3" s="750"/>
      <c r="I3" s="750"/>
      <c r="J3" s="50"/>
      <c r="K3" s="59"/>
      <c r="L3" s="59"/>
      <c r="M3" s="46"/>
    </row>
    <row r="4" spans="1:18" s="22" customFormat="1" ht="25.5" customHeight="1" x14ac:dyDescent="0.15">
      <c r="A4" s="20" t="s">
        <v>11</v>
      </c>
      <c r="B4" s="20" t="s">
        <v>479</v>
      </c>
      <c r="C4" s="21" t="s">
        <v>0</v>
      </c>
      <c r="D4" s="21"/>
      <c r="E4" s="21" t="s">
        <v>1</v>
      </c>
      <c r="F4" s="21" t="s">
        <v>2</v>
      </c>
      <c r="G4" s="21" t="s">
        <v>3</v>
      </c>
      <c r="H4" s="21" t="s">
        <v>4</v>
      </c>
      <c r="I4" s="21" t="s">
        <v>5</v>
      </c>
      <c r="J4" s="21" t="s">
        <v>6</v>
      </c>
      <c r="K4" s="58" t="s">
        <v>7</v>
      </c>
      <c r="L4" s="58" t="s">
        <v>8</v>
      </c>
      <c r="M4" s="47"/>
    </row>
    <row r="5" spans="1:18" s="22" customFormat="1" x14ac:dyDescent="0.15">
      <c r="A5" s="21">
        <v>1</v>
      </c>
      <c r="B5" s="21"/>
      <c r="C5" s="21">
        <v>2</v>
      </c>
      <c r="D5" s="21"/>
      <c r="E5" s="21">
        <v>3</v>
      </c>
      <c r="F5" s="21">
        <v>4</v>
      </c>
      <c r="G5" s="21">
        <v>5</v>
      </c>
      <c r="H5" s="21">
        <v>6</v>
      </c>
      <c r="I5" s="21">
        <v>7</v>
      </c>
      <c r="J5" s="21">
        <v>8</v>
      </c>
      <c r="K5" s="76">
        <v>9</v>
      </c>
      <c r="L5" s="76">
        <v>10</v>
      </c>
      <c r="M5" s="47"/>
    </row>
    <row r="6" spans="1:18" s="23" customFormat="1" x14ac:dyDescent="0.15">
      <c r="A6" s="754" t="s">
        <v>508</v>
      </c>
      <c r="B6" s="755"/>
      <c r="C6" s="755"/>
      <c r="D6" s="755"/>
      <c r="E6" s="755"/>
      <c r="F6" s="755"/>
      <c r="G6" s="755"/>
      <c r="H6" s="755"/>
      <c r="I6" s="755"/>
      <c r="J6" s="755"/>
      <c r="K6" s="756"/>
      <c r="L6" s="153"/>
    </row>
    <row r="7" spans="1:18" s="23" customFormat="1" x14ac:dyDescent="0.15">
      <c r="A7" s="754" t="s">
        <v>509</v>
      </c>
      <c r="B7" s="755"/>
      <c r="C7" s="755"/>
      <c r="D7" s="755"/>
      <c r="E7" s="755"/>
      <c r="F7" s="755"/>
      <c r="G7" s="755"/>
      <c r="H7" s="755"/>
      <c r="I7" s="755"/>
      <c r="J7" s="755"/>
      <c r="K7" s="756"/>
      <c r="L7" s="155"/>
    </row>
    <row r="8" spans="1:18" ht="65.099999999999994" customHeight="1" x14ac:dyDescent="0.15">
      <c r="A8" s="50">
        <v>1</v>
      </c>
      <c r="B8" s="203" t="s">
        <v>373</v>
      </c>
      <c r="C8" s="595" t="s">
        <v>303</v>
      </c>
      <c r="D8" s="596"/>
      <c r="E8" s="596"/>
      <c r="F8" s="596"/>
      <c r="G8" s="596"/>
      <c r="H8" s="596"/>
      <c r="I8" s="596"/>
      <c r="J8" s="596"/>
      <c r="K8" s="596"/>
      <c r="L8" s="600"/>
      <c r="M8" s="38"/>
    </row>
    <row r="9" spans="1:18" s="19" customFormat="1" ht="25.5" customHeight="1" x14ac:dyDescent="0.15">
      <c r="A9" s="50"/>
      <c r="B9" s="50" t="s">
        <v>62</v>
      </c>
      <c r="C9" s="751" t="s">
        <v>61</v>
      </c>
      <c r="D9" s="752"/>
      <c r="E9" s="752"/>
      <c r="F9" s="752"/>
      <c r="G9" s="752"/>
      <c r="H9" s="752"/>
      <c r="I9" s="752"/>
      <c r="J9" s="752"/>
      <c r="K9" s="752"/>
      <c r="L9" s="753"/>
      <c r="M9" s="46"/>
    </row>
    <row r="10" spans="1:18" s="19" customFormat="1" x14ac:dyDescent="0.15">
      <c r="A10" s="649"/>
      <c r="B10" s="167"/>
      <c r="C10" s="595" t="s">
        <v>63</v>
      </c>
      <c r="D10" s="596"/>
      <c r="E10" s="596"/>
      <c r="F10" s="596"/>
      <c r="G10" s="596"/>
      <c r="H10" s="596"/>
      <c r="I10" s="600"/>
      <c r="J10" s="622"/>
      <c r="K10" s="623"/>
      <c r="L10" s="624"/>
      <c r="M10" s="46"/>
    </row>
    <row r="11" spans="1:18" s="19" customFormat="1" x14ac:dyDescent="0.15">
      <c r="A11" s="650"/>
      <c r="B11" s="148"/>
      <c r="C11" s="89" t="s">
        <v>92</v>
      </c>
      <c r="D11" s="659"/>
      <c r="E11" s="70">
        <v>1</v>
      </c>
      <c r="F11" s="70">
        <v>2.2000000000000002</v>
      </c>
      <c r="G11" s="70">
        <v>0.2</v>
      </c>
      <c r="H11" s="70">
        <v>7.4999999999999997E-2</v>
      </c>
      <c r="I11" s="70">
        <f>E11*F11*G11*H11</f>
        <v>3.3000000000000002E-2</v>
      </c>
      <c r="J11" s="625"/>
      <c r="K11" s="626"/>
      <c r="L11" s="627"/>
      <c r="M11" s="46"/>
    </row>
    <row r="12" spans="1:18" s="19" customFormat="1" x14ac:dyDescent="0.15">
      <c r="A12" s="650"/>
      <c r="B12" s="148"/>
      <c r="C12" s="89" t="s">
        <v>93</v>
      </c>
      <c r="D12" s="660"/>
      <c r="E12" s="70">
        <v>1</v>
      </c>
      <c r="F12" s="70">
        <f>12.675-(0.375+0.375)</f>
        <v>11.925000000000001</v>
      </c>
      <c r="G12" s="70">
        <v>0.2</v>
      </c>
      <c r="H12" s="70">
        <v>7.4999999999999997E-2</v>
      </c>
      <c r="I12" s="70">
        <f t="shared" ref="I12:I20" si="0">E12*F12*G12*H12</f>
        <v>0.17887500000000001</v>
      </c>
      <c r="J12" s="625"/>
      <c r="K12" s="626"/>
      <c r="L12" s="627"/>
      <c r="M12" s="46"/>
    </row>
    <row r="13" spans="1:18" s="19" customFormat="1" x14ac:dyDescent="0.15">
      <c r="A13" s="650"/>
      <c r="B13" s="148"/>
      <c r="C13" s="89" t="s">
        <v>94</v>
      </c>
      <c r="D13" s="660"/>
      <c r="E13" s="70">
        <v>1</v>
      </c>
      <c r="F13" s="70">
        <v>1.8</v>
      </c>
      <c r="G13" s="70">
        <v>0.2</v>
      </c>
      <c r="H13" s="70">
        <v>7.4999999999999997E-2</v>
      </c>
      <c r="I13" s="70">
        <f t="shared" si="0"/>
        <v>2.7000000000000003E-2</v>
      </c>
      <c r="J13" s="625"/>
      <c r="K13" s="626"/>
      <c r="L13" s="627"/>
      <c r="M13" s="46"/>
    </row>
    <row r="14" spans="1:18" s="19" customFormat="1" x14ac:dyDescent="0.15">
      <c r="A14" s="650"/>
      <c r="B14" s="148"/>
      <c r="C14" s="89" t="s">
        <v>95</v>
      </c>
      <c r="D14" s="660"/>
      <c r="E14" s="70">
        <v>1</v>
      </c>
      <c r="F14" s="70">
        <v>0.78500000000000003</v>
      </c>
      <c r="G14" s="70">
        <v>0.2</v>
      </c>
      <c r="H14" s="70">
        <v>7.4999999999999997E-2</v>
      </c>
      <c r="I14" s="70">
        <f t="shared" si="0"/>
        <v>1.1775000000000002E-2</v>
      </c>
      <c r="J14" s="625"/>
      <c r="K14" s="626"/>
      <c r="L14" s="627"/>
      <c r="M14" s="46"/>
    </row>
    <row r="15" spans="1:18" s="19" customFormat="1" x14ac:dyDescent="0.15">
      <c r="A15" s="650"/>
      <c r="B15" s="148"/>
      <c r="C15" s="89" t="s">
        <v>96</v>
      </c>
      <c r="D15" s="660"/>
      <c r="E15" s="70">
        <v>1</v>
      </c>
      <c r="F15" s="70">
        <v>1.5</v>
      </c>
      <c r="G15" s="70">
        <v>0.2</v>
      </c>
      <c r="H15" s="70">
        <v>7.4999999999999997E-2</v>
      </c>
      <c r="I15" s="70">
        <f t="shared" si="0"/>
        <v>2.2500000000000003E-2</v>
      </c>
      <c r="J15" s="625"/>
      <c r="K15" s="626"/>
      <c r="L15" s="627"/>
      <c r="M15" s="46"/>
    </row>
    <row r="16" spans="1:18" s="19" customFormat="1" x14ac:dyDescent="0.15">
      <c r="A16" s="650"/>
      <c r="B16" s="148"/>
      <c r="C16" s="89" t="s">
        <v>97</v>
      </c>
      <c r="D16" s="660"/>
      <c r="E16" s="70">
        <v>1</v>
      </c>
      <c r="F16" s="70">
        <v>1.8</v>
      </c>
      <c r="G16" s="70">
        <v>0.2</v>
      </c>
      <c r="H16" s="70">
        <v>7.4999999999999997E-2</v>
      </c>
      <c r="I16" s="70">
        <f t="shared" si="0"/>
        <v>2.7000000000000003E-2</v>
      </c>
      <c r="J16" s="625"/>
      <c r="K16" s="626"/>
      <c r="L16" s="627"/>
      <c r="M16" s="46"/>
    </row>
    <row r="17" spans="1:13" s="19" customFormat="1" x14ac:dyDescent="0.15">
      <c r="A17" s="650"/>
      <c r="B17" s="148"/>
      <c r="C17" s="89" t="s">
        <v>98</v>
      </c>
      <c r="D17" s="660"/>
      <c r="E17" s="70">
        <v>1</v>
      </c>
      <c r="F17" s="70">
        <v>1.8</v>
      </c>
      <c r="G17" s="70">
        <v>0.2</v>
      </c>
      <c r="H17" s="70">
        <v>7.4999999999999997E-2</v>
      </c>
      <c r="I17" s="70">
        <f t="shared" si="0"/>
        <v>2.7000000000000003E-2</v>
      </c>
      <c r="J17" s="625"/>
      <c r="K17" s="626"/>
      <c r="L17" s="627"/>
      <c r="M17" s="46"/>
    </row>
    <row r="18" spans="1:13" s="19" customFormat="1" x14ac:dyDescent="0.15">
      <c r="A18" s="650"/>
      <c r="B18" s="148"/>
      <c r="C18" s="89" t="s">
        <v>98</v>
      </c>
      <c r="D18" s="660"/>
      <c r="E18" s="70">
        <v>1</v>
      </c>
      <c r="F18" s="70">
        <v>1.78</v>
      </c>
      <c r="G18" s="70">
        <v>0.2</v>
      </c>
      <c r="H18" s="70">
        <v>7.4999999999999997E-2</v>
      </c>
      <c r="I18" s="70">
        <f t="shared" si="0"/>
        <v>2.6700000000000002E-2</v>
      </c>
      <c r="J18" s="625"/>
      <c r="K18" s="626"/>
      <c r="L18" s="627"/>
      <c r="M18" s="46"/>
    </row>
    <row r="19" spans="1:13" s="19" customFormat="1" x14ac:dyDescent="0.15">
      <c r="A19" s="650"/>
      <c r="B19" s="148"/>
      <c r="C19" s="89" t="s">
        <v>99</v>
      </c>
      <c r="D19" s="660"/>
      <c r="E19" s="70">
        <v>1</v>
      </c>
      <c r="F19" s="70">
        <v>2.5249999999999999</v>
      </c>
      <c r="G19" s="70">
        <v>0.2</v>
      </c>
      <c r="H19" s="70">
        <v>7.4999999999999997E-2</v>
      </c>
      <c r="I19" s="70">
        <f t="shared" si="0"/>
        <v>3.7874999999999999E-2</v>
      </c>
      <c r="J19" s="625"/>
      <c r="K19" s="626"/>
      <c r="L19" s="627"/>
      <c r="M19" s="46"/>
    </row>
    <row r="20" spans="1:13" s="19" customFormat="1" x14ac:dyDescent="0.15">
      <c r="A20" s="651"/>
      <c r="B20" s="149"/>
      <c r="C20" s="89" t="s">
        <v>100</v>
      </c>
      <c r="D20" s="661"/>
      <c r="E20" s="70">
        <v>1</v>
      </c>
      <c r="F20" s="70">
        <v>7.1</v>
      </c>
      <c r="G20" s="70">
        <v>4.2699999999999996</v>
      </c>
      <c r="H20" s="70">
        <v>0.05</v>
      </c>
      <c r="I20" s="70">
        <f t="shared" si="0"/>
        <v>1.5158499999999999</v>
      </c>
      <c r="J20" s="628"/>
      <c r="K20" s="629"/>
      <c r="L20" s="630"/>
      <c r="M20" s="46"/>
    </row>
    <row r="21" spans="1:13" s="19" customFormat="1" x14ac:dyDescent="0.15">
      <c r="A21" s="643"/>
      <c r="B21" s="644"/>
      <c r="C21" s="644"/>
      <c r="D21" s="644"/>
      <c r="E21" s="644"/>
      <c r="F21" s="644"/>
      <c r="G21" s="644"/>
      <c r="H21" s="645"/>
      <c r="I21" s="65">
        <f>SUM(I11:I20)</f>
        <v>1.907575</v>
      </c>
      <c r="J21" s="65" t="s">
        <v>9</v>
      </c>
      <c r="K21" s="99">
        <f>F24</f>
        <v>6555.15</v>
      </c>
      <c r="L21" s="99">
        <f>I21*K21</f>
        <v>12504.44026125</v>
      </c>
      <c r="M21" s="46"/>
    </row>
    <row r="22" spans="1:13" s="19" customFormat="1" x14ac:dyDescent="0.15">
      <c r="A22" s="649"/>
      <c r="B22" s="147"/>
      <c r="C22" s="72" t="s">
        <v>23</v>
      </c>
      <c r="D22" s="597"/>
      <c r="E22" s="69" t="s">
        <v>24</v>
      </c>
      <c r="F22" s="70">
        <v>6243</v>
      </c>
      <c r="G22" s="73" t="s">
        <v>25</v>
      </c>
      <c r="H22" s="622"/>
      <c r="I22" s="623"/>
      <c r="J22" s="623"/>
      <c r="K22" s="623"/>
      <c r="L22" s="624"/>
      <c r="M22" s="46"/>
    </row>
    <row r="23" spans="1:13" s="19" customFormat="1" x14ac:dyDescent="0.15">
      <c r="A23" s="650"/>
      <c r="B23" s="148"/>
      <c r="C23" s="72" t="s">
        <v>41</v>
      </c>
      <c r="D23" s="598"/>
      <c r="E23" s="69" t="s">
        <v>24</v>
      </c>
      <c r="F23" s="70">
        <f>ROUND(F22*5%,2)</f>
        <v>312.14999999999998</v>
      </c>
      <c r="G23" s="70"/>
      <c r="H23" s="625"/>
      <c r="I23" s="626"/>
      <c r="J23" s="626"/>
      <c r="K23" s="626"/>
      <c r="L23" s="627"/>
      <c r="M23" s="46"/>
    </row>
    <row r="24" spans="1:13" s="19" customFormat="1" x14ac:dyDescent="0.15">
      <c r="A24" s="651"/>
      <c r="B24" s="149"/>
      <c r="C24" s="72"/>
      <c r="D24" s="599"/>
      <c r="E24" s="69" t="s">
        <v>24</v>
      </c>
      <c r="F24" s="70">
        <f>SUM(F22:F23)</f>
        <v>6555.15</v>
      </c>
      <c r="G24" s="73" t="s">
        <v>25</v>
      </c>
      <c r="H24" s="628"/>
      <c r="I24" s="629"/>
      <c r="J24" s="629"/>
      <c r="K24" s="629"/>
      <c r="L24" s="630"/>
      <c r="M24" s="46"/>
    </row>
    <row r="25" spans="1:13" s="19" customFormat="1" x14ac:dyDescent="0.15">
      <c r="A25" s="703"/>
      <c r="B25" s="704"/>
      <c r="C25" s="704"/>
      <c r="D25" s="704"/>
      <c r="E25" s="704"/>
      <c r="F25" s="704"/>
      <c r="G25" s="704"/>
      <c r="H25" s="704"/>
      <c r="I25" s="704"/>
      <c r="J25" s="704"/>
      <c r="K25" s="704"/>
      <c r="L25" s="705"/>
      <c r="M25" s="46"/>
    </row>
    <row r="26" spans="1:13" s="19" customFormat="1" ht="114.75" customHeight="1" x14ac:dyDescent="0.15">
      <c r="A26" s="50">
        <v>2</v>
      </c>
      <c r="B26" s="203" t="s">
        <v>417</v>
      </c>
      <c r="C26" s="595" t="s">
        <v>111</v>
      </c>
      <c r="D26" s="596"/>
      <c r="E26" s="596"/>
      <c r="F26" s="596"/>
      <c r="G26" s="596"/>
      <c r="H26" s="596"/>
      <c r="I26" s="596"/>
      <c r="J26" s="596"/>
      <c r="K26" s="596"/>
      <c r="L26" s="600"/>
      <c r="M26" s="46"/>
    </row>
    <row r="27" spans="1:13" ht="13.35" customHeight="1" x14ac:dyDescent="0.15">
      <c r="A27" s="649"/>
      <c r="B27" s="147" t="s">
        <v>416</v>
      </c>
      <c r="C27" s="646" t="s">
        <v>72</v>
      </c>
      <c r="D27" s="108"/>
      <c r="E27" s="69">
        <v>11</v>
      </c>
      <c r="F27" s="70">
        <v>0.2</v>
      </c>
      <c r="G27" s="70">
        <v>0.6</v>
      </c>
      <c r="H27" s="70">
        <f>3.3-0.6</f>
        <v>2.6999999999999997</v>
      </c>
      <c r="I27" s="70">
        <f>E27*F27*G27*H27</f>
        <v>3.5639999999999996</v>
      </c>
      <c r="J27" s="622"/>
      <c r="K27" s="623"/>
      <c r="L27" s="624"/>
      <c r="M27" s="38"/>
    </row>
    <row r="28" spans="1:13" s="19" customFormat="1" x14ac:dyDescent="0.15">
      <c r="A28" s="650"/>
      <c r="B28" s="148"/>
      <c r="C28" s="647"/>
      <c r="D28" s="109"/>
      <c r="E28" s="69">
        <v>3</v>
      </c>
      <c r="F28" s="70">
        <v>0.2</v>
      </c>
      <c r="G28" s="70">
        <v>0.45</v>
      </c>
      <c r="H28" s="70">
        <f>3.3-0.6</f>
        <v>2.6999999999999997</v>
      </c>
      <c r="I28" s="70">
        <f>E28*F28*G28*H28</f>
        <v>0.72900000000000009</v>
      </c>
      <c r="J28" s="625"/>
      <c r="K28" s="626"/>
      <c r="L28" s="627"/>
      <c r="M28" s="46"/>
    </row>
    <row r="29" spans="1:13" s="19" customFormat="1" x14ac:dyDescent="0.15">
      <c r="A29" s="650"/>
      <c r="B29" s="148"/>
      <c r="C29" s="647"/>
      <c r="D29" s="109"/>
      <c r="E29" s="69">
        <v>2</v>
      </c>
      <c r="F29" s="70">
        <v>0.2</v>
      </c>
      <c r="G29" s="70">
        <v>0.9</v>
      </c>
      <c r="H29" s="70">
        <f>3.3-0.6</f>
        <v>2.6999999999999997</v>
      </c>
      <c r="I29" s="70">
        <f>E29*F29*G29*H29</f>
        <v>0.97199999999999998</v>
      </c>
      <c r="J29" s="625"/>
      <c r="K29" s="626"/>
      <c r="L29" s="627"/>
      <c r="M29" s="46"/>
    </row>
    <row r="30" spans="1:13" s="19" customFormat="1" x14ac:dyDescent="0.15">
      <c r="A30" s="651"/>
      <c r="B30" s="149"/>
      <c r="C30" s="648"/>
      <c r="D30" s="110"/>
      <c r="E30" s="69">
        <v>3</v>
      </c>
      <c r="F30" s="70">
        <v>0.2</v>
      </c>
      <c r="G30" s="70">
        <v>0.6</v>
      </c>
      <c r="H30" s="70">
        <f>3.3-0.6</f>
        <v>2.6999999999999997</v>
      </c>
      <c r="I30" s="70">
        <f>E30*F30*G30*H30</f>
        <v>0.97199999999999998</v>
      </c>
      <c r="J30" s="628"/>
      <c r="K30" s="629"/>
      <c r="L30" s="630"/>
      <c r="M30" s="46"/>
    </row>
    <row r="31" spans="1:13" s="19" customFormat="1" x14ac:dyDescent="0.15">
      <c r="A31" s="643"/>
      <c r="B31" s="644"/>
      <c r="C31" s="644"/>
      <c r="D31" s="644"/>
      <c r="E31" s="644"/>
      <c r="F31" s="644"/>
      <c r="G31" s="644"/>
      <c r="H31" s="645"/>
      <c r="I31" s="65">
        <f>SUM(I27:I30)</f>
        <v>6.2369999999999983</v>
      </c>
      <c r="J31" s="65" t="s">
        <v>9</v>
      </c>
      <c r="K31" s="99">
        <f>F34</f>
        <v>7185.15</v>
      </c>
      <c r="L31" s="99">
        <f>I31*K31</f>
        <v>44813.780549999989</v>
      </c>
      <c r="M31" s="46"/>
    </row>
    <row r="32" spans="1:13" s="19" customFormat="1" x14ac:dyDescent="0.15">
      <c r="A32" s="649"/>
      <c r="B32" s="147"/>
      <c r="C32" s="75" t="s">
        <v>23</v>
      </c>
      <c r="D32" s="616"/>
      <c r="E32" s="69" t="s">
        <v>24</v>
      </c>
      <c r="F32" s="70">
        <v>6843</v>
      </c>
      <c r="G32" s="70" t="s">
        <v>25</v>
      </c>
      <c r="H32" s="207"/>
      <c r="I32" s="208"/>
      <c r="J32" s="208"/>
      <c r="K32" s="208"/>
      <c r="L32" s="209"/>
      <c r="M32" s="46"/>
    </row>
    <row r="33" spans="1:13" s="19" customFormat="1" x14ac:dyDescent="0.15">
      <c r="A33" s="650"/>
      <c r="B33" s="148"/>
      <c r="C33" s="75" t="s">
        <v>41</v>
      </c>
      <c r="D33" s="617"/>
      <c r="E33" s="69" t="s">
        <v>24</v>
      </c>
      <c r="F33" s="70">
        <f>ROUND(F32*5%,2)</f>
        <v>342.15</v>
      </c>
      <c r="G33" s="70"/>
      <c r="H33" s="210"/>
      <c r="I33" s="211"/>
      <c r="J33" s="211"/>
      <c r="K33" s="211"/>
      <c r="L33" s="212"/>
      <c r="M33" s="46"/>
    </row>
    <row r="34" spans="1:13" s="19" customFormat="1" x14ac:dyDescent="0.15">
      <c r="A34" s="650"/>
      <c r="B34" s="148"/>
      <c r="C34" s="75"/>
      <c r="D34" s="617"/>
      <c r="E34" s="69"/>
      <c r="F34" s="70">
        <f>SUM(F32:F33)</f>
        <v>7185.15</v>
      </c>
      <c r="G34" s="70"/>
      <c r="H34" s="210"/>
      <c r="I34" s="211"/>
      <c r="J34" s="211"/>
      <c r="K34" s="211"/>
      <c r="L34" s="212"/>
      <c r="M34" s="46"/>
    </row>
    <row r="35" spans="1:13" s="19" customFormat="1" ht="36" customHeight="1" x14ac:dyDescent="0.15">
      <c r="A35" s="655"/>
      <c r="B35" s="188"/>
      <c r="C35" s="595" t="s">
        <v>408</v>
      </c>
      <c r="D35" s="596"/>
      <c r="E35" s="596"/>
      <c r="F35" s="596"/>
      <c r="G35" s="596"/>
      <c r="H35" s="596"/>
      <c r="I35" s="596"/>
      <c r="J35" s="596"/>
      <c r="K35" s="596"/>
      <c r="L35" s="600"/>
      <c r="M35" s="46"/>
    </row>
    <row r="36" spans="1:13" s="19" customFormat="1" x14ac:dyDescent="0.15">
      <c r="A36" s="655"/>
      <c r="B36" s="148"/>
      <c r="C36" s="646" t="s">
        <v>72</v>
      </c>
      <c r="D36" s="186"/>
      <c r="E36" s="69">
        <f>E27</f>
        <v>11</v>
      </c>
      <c r="F36" s="70">
        <f>(F27+G27)*2</f>
        <v>1.6</v>
      </c>
      <c r="G36" s="70"/>
      <c r="H36" s="70">
        <f>H27</f>
        <v>2.6999999999999997</v>
      </c>
      <c r="I36" s="70">
        <f>E36*F36*H36</f>
        <v>47.519999999999996</v>
      </c>
      <c r="J36" s="622"/>
      <c r="K36" s="623"/>
      <c r="L36" s="624"/>
      <c r="M36" s="46"/>
    </row>
    <row r="37" spans="1:13" s="19" customFormat="1" x14ac:dyDescent="0.15">
      <c r="A37" s="655"/>
      <c r="B37" s="148"/>
      <c r="C37" s="647"/>
      <c r="D37" s="69"/>
      <c r="E37" s="69">
        <f>E28</f>
        <v>3</v>
      </c>
      <c r="F37" s="70">
        <f>(F28+G28)*2</f>
        <v>1.3</v>
      </c>
      <c r="G37" s="70"/>
      <c r="H37" s="70">
        <f>H28</f>
        <v>2.6999999999999997</v>
      </c>
      <c r="I37" s="70">
        <f>E37*F37*H37</f>
        <v>10.53</v>
      </c>
      <c r="J37" s="625"/>
      <c r="K37" s="626"/>
      <c r="L37" s="627"/>
      <c r="M37" s="46"/>
    </row>
    <row r="38" spans="1:13" s="19" customFormat="1" x14ac:dyDescent="0.15">
      <c r="A38" s="655"/>
      <c r="B38" s="148"/>
      <c r="C38" s="647"/>
      <c r="D38" s="69"/>
      <c r="E38" s="69">
        <f>E29</f>
        <v>2</v>
      </c>
      <c r="F38" s="70">
        <f>(F29+G29)*2</f>
        <v>2.2000000000000002</v>
      </c>
      <c r="G38" s="70"/>
      <c r="H38" s="70">
        <f>H29</f>
        <v>2.6999999999999997</v>
      </c>
      <c r="I38" s="70">
        <f>E38*F38*H38</f>
        <v>11.879999999999999</v>
      </c>
      <c r="J38" s="625"/>
      <c r="K38" s="626"/>
      <c r="L38" s="627"/>
      <c r="M38" s="46"/>
    </row>
    <row r="39" spans="1:13" s="19" customFormat="1" x14ac:dyDescent="0.15">
      <c r="A39" s="655"/>
      <c r="B39" s="148"/>
      <c r="C39" s="648"/>
      <c r="D39" s="69"/>
      <c r="E39" s="69">
        <f>E30</f>
        <v>3</v>
      </c>
      <c r="F39" s="70">
        <f>(F30+G30)*2</f>
        <v>1.6</v>
      </c>
      <c r="G39" s="70"/>
      <c r="H39" s="70">
        <f>H30</f>
        <v>2.6999999999999997</v>
      </c>
      <c r="I39" s="70">
        <f>E39*F39*H39</f>
        <v>12.96</v>
      </c>
      <c r="J39" s="628"/>
      <c r="K39" s="629"/>
      <c r="L39" s="630"/>
      <c r="M39" s="46"/>
    </row>
    <row r="40" spans="1:13" s="19" customFormat="1" x14ac:dyDescent="0.15">
      <c r="A40" s="643"/>
      <c r="B40" s="644"/>
      <c r="C40" s="644"/>
      <c r="D40" s="644"/>
      <c r="E40" s="644"/>
      <c r="F40" s="644"/>
      <c r="G40" s="644"/>
      <c r="H40" s="645"/>
      <c r="I40" s="65">
        <f>SUM(I36:I39)</f>
        <v>82.889999999999986</v>
      </c>
      <c r="J40" s="65" t="s">
        <v>400</v>
      </c>
      <c r="K40" s="99">
        <v>645</v>
      </c>
      <c r="L40" s="99">
        <f>I40*K40</f>
        <v>53464.049999999988</v>
      </c>
      <c r="M40" s="46"/>
    </row>
    <row r="41" spans="1:13" s="19" customFormat="1" x14ac:dyDescent="0.15">
      <c r="A41" s="703"/>
      <c r="B41" s="704"/>
      <c r="C41" s="704"/>
      <c r="D41" s="704"/>
      <c r="E41" s="704"/>
      <c r="F41" s="704"/>
      <c r="G41" s="704"/>
      <c r="H41" s="704"/>
      <c r="I41" s="704"/>
      <c r="J41" s="704"/>
      <c r="K41" s="704"/>
      <c r="L41" s="705"/>
      <c r="M41" s="46"/>
    </row>
    <row r="42" spans="1:13" s="19" customFormat="1" ht="19.5" customHeight="1" x14ac:dyDescent="0.15">
      <c r="A42" s="50"/>
      <c r="B42" s="156" t="s">
        <v>416</v>
      </c>
      <c r="C42" s="652" t="s">
        <v>20</v>
      </c>
      <c r="D42" s="653"/>
      <c r="E42" s="653"/>
      <c r="F42" s="653"/>
      <c r="G42" s="653"/>
      <c r="H42" s="653"/>
      <c r="I42" s="654"/>
      <c r="J42" s="622"/>
      <c r="K42" s="623"/>
      <c r="L42" s="624"/>
      <c r="M42" s="46"/>
    </row>
    <row r="43" spans="1:13" s="19" customFormat="1" x14ac:dyDescent="0.15">
      <c r="A43" s="649"/>
      <c r="B43" s="147"/>
      <c r="C43" s="89" t="s">
        <v>92</v>
      </c>
      <c r="D43" s="659"/>
      <c r="E43" s="70">
        <v>1</v>
      </c>
      <c r="F43" s="70">
        <v>2.2000000000000002</v>
      </c>
      <c r="G43" s="70">
        <v>0.2</v>
      </c>
      <c r="H43" s="70">
        <v>0.2</v>
      </c>
      <c r="I43" s="70">
        <f>E43*F43*G43*H43</f>
        <v>8.8000000000000023E-2</v>
      </c>
      <c r="J43" s="625"/>
      <c r="K43" s="626"/>
      <c r="L43" s="627"/>
      <c r="M43" s="46"/>
    </row>
    <row r="44" spans="1:13" s="19" customFormat="1" x14ac:dyDescent="0.15">
      <c r="A44" s="650"/>
      <c r="B44" s="148"/>
      <c r="C44" s="89" t="s">
        <v>93</v>
      </c>
      <c r="D44" s="660"/>
      <c r="E44" s="70">
        <v>1</v>
      </c>
      <c r="F44" s="70">
        <f>12.675-(0.375+0.375)</f>
        <v>11.925000000000001</v>
      </c>
      <c r="G44" s="70">
        <v>0.2</v>
      </c>
      <c r="H44" s="70">
        <v>0.2</v>
      </c>
      <c r="I44" s="70">
        <f t="shared" ref="I44:I66" si="1">E44*F44*G44*H44</f>
        <v>0.47700000000000009</v>
      </c>
      <c r="J44" s="625"/>
      <c r="K44" s="626"/>
      <c r="L44" s="627"/>
      <c r="M44" s="46"/>
    </row>
    <row r="45" spans="1:13" s="19" customFormat="1" x14ac:dyDescent="0.15">
      <c r="A45" s="650"/>
      <c r="B45" s="148"/>
      <c r="C45" s="89" t="s">
        <v>94</v>
      </c>
      <c r="D45" s="660"/>
      <c r="E45" s="70">
        <v>1</v>
      </c>
      <c r="F45" s="70">
        <v>1.8</v>
      </c>
      <c r="G45" s="70">
        <v>0.2</v>
      </c>
      <c r="H45" s="70">
        <v>0.2</v>
      </c>
      <c r="I45" s="70">
        <f t="shared" si="1"/>
        <v>7.2000000000000008E-2</v>
      </c>
      <c r="J45" s="625"/>
      <c r="K45" s="626"/>
      <c r="L45" s="627"/>
      <c r="M45" s="46"/>
    </row>
    <row r="46" spans="1:13" s="19" customFormat="1" x14ac:dyDescent="0.15">
      <c r="A46" s="650"/>
      <c r="B46" s="148"/>
      <c r="C46" s="89" t="s">
        <v>95</v>
      </c>
      <c r="D46" s="660"/>
      <c r="E46" s="70">
        <v>1</v>
      </c>
      <c r="F46" s="70">
        <v>0.78500000000000003</v>
      </c>
      <c r="G46" s="70">
        <v>0.2</v>
      </c>
      <c r="H46" s="70">
        <v>0.2</v>
      </c>
      <c r="I46" s="70">
        <f t="shared" si="1"/>
        <v>3.1400000000000004E-2</v>
      </c>
      <c r="J46" s="625"/>
      <c r="K46" s="626"/>
      <c r="L46" s="627"/>
      <c r="M46" s="46"/>
    </row>
    <row r="47" spans="1:13" s="19" customFormat="1" x14ac:dyDescent="0.15">
      <c r="A47" s="650"/>
      <c r="B47" s="148"/>
      <c r="C47" s="89" t="s">
        <v>96</v>
      </c>
      <c r="D47" s="660"/>
      <c r="E47" s="70">
        <v>1</v>
      </c>
      <c r="F47" s="70">
        <v>1.5</v>
      </c>
      <c r="G47" s="70">
        <v>0.2</v>
      </c>
      <c r="H47" s="70">
        <v>0.2</v>
      </c>
      <c r="I47" s="70">
        <f t="shared" si="1"/>
        <v>6.0000000000000012E-2</v>
      </c>
      <c r="J47" s="625"/>
      <c r="K47" s="626"/>
      <c r="L47" s="627"/>
      <c r="M47" s="46"/>
    </row>
    <row r="48" spans="1:13" s="19" customFormat="1" x14ac:dyDescent="0.15">
      <c r="A48" s="650"/>
      <c r="B48" s="148"/>
      <c r="C48" s="89" t="s">
        <v>97</v>
      </c>
      <c r="D48" s="660"/>
      <c r="E48" s="70">
        <v>1</v>
      </c>
      <c r="F48" s="70">
        <v>1.8</v>
      </c>
      <c r="G48" s="70">
        <v>0.2</v>
      </c>
      <c r="H48" s="70">
        <v>0.2</v>
      </c>
      <c r="I48" s="70">
        <f t="shared" si="1"/>
        <v>7.2000000000000008E-2</v>
      </c>
      <c r="J48" s="625"/>
      <c r="K48" s="626"/>
      <c r="L48" s="627"/>
      <c r="M48" s="46"/>
    </row>
    <row r="49" spans="1:13" s="19" customFormat="1" x14ac:dyDescent="0.15">
      <c r="A49" s="650"/>
      <c r="B49" s="148"/>
      <c r="C49" s="89" t="s">
        <v>98</v>
      </c>
      <c r="D49" s="660"/>
      <c r="E49" s="70">
        <v>1</v>
      </c>
      <c r="F49" s="70">
        <v>1.8</v>
      </c>
      <c r="G49" s="70">
        <v>0.2</v>
      </c>
      <c r="H49" s="70">
        <v>0.2</v>
      </c>
      <c r="I49" s="70">
        <f t="shared" si="1"/>
        <v>7.2000000000000008E-2</v>
      </c>
      <c r="J49" s="625"/>
      <c r="K49" s="626"/>
      <c r="L49" s="627"/>
      <c r="M49" s="46"/>
    </row>
    <row r="50" spans="1:13" s="19" customFormat="1" x14ac:dyDescent="0.15">
      <c r="A50" s="650"/>
      <c r="B50" s="148"/>
      <c r="C50" s="89" t="s">
        <v>98</v>
      </c>
      <c r="D50" s="660"/>
      <c r="E50" s="70">
        <v>1</v>
      </c>
      <c r="F50" s="70">
        <v>1.78</v>
      </c>
      <c r="G50" s="70">
        <v>0.2</v>
      </c>
      <c r="H50" s="70">
        <v>0.2</v>
      </c>
      <c r="I50" s="70">
        <f t="shared" si="1"/>
        <v>7.1200000000000013E-2</v>
      </c>
      <c r="J50" s="625"/>
      <c r="K50" s="626"/>
      <c r="L50" s="627"/>
      <c r="M50" s="46"/>
    </row>
    <row r="51" spans="1:13" s="19" customFormat="1" x14ac:dyDescent="0.15">
      <c r="A51" s="650"/>
      <c r="B51" s="148"/>
      <c r="C51" s="89" t="s">
        <v>99</v>
      </c>
      <c r="D51" s="660"/>
      <c r="E51" s="70">
        <v>1</v>
      </c>
      <c r="F51" s="70">
        <v>2.5249999999999999</v>
      </c>
      <c r="G51" s="70">
        <v>0.2</v>
      </c>
      <c r="H51" s="70">
        <v>0.2</v>
      </c>
      <c r="I51" s="70">
        <f t="shared" si="1"/>
        <v>0.10100000000000001</v>
      </c>
      <c r="J51" s="625"/>
      <c r="K51" s="626"/>
      <c r="L51" s="627"/>
      <c r="M51" s="46"/>
    </row>
    <row r="52" spans="1:13" s="19" customFormat="1" x14ac:dyDescent="0.15">
      <c r="A52" s="651"/>
      <c r="B52" s="149"/>
      <c r="C52" s="89" t="s">
        <v>101</v>
      </c>
      <c r="D52" s="661"/>
      <c r="E52" s="69">
        <v>1</v>
      </c>
      <c r="F52" s="70">
        <f>7.115-0.2</f>
        <v>6.915</v>
      </c>
      <c r="G52" s="70">
        <v>0.2</v>
      </c>
      <c r="H52" s="70">
        <v>0.2</v>
      </c>
      <c r="I52" s="70">
        <f t="shared" si="1"/>
        <v>0.27660000000000001</v>
      </c>
      <c r="J52" s="625"/>
      <c r="K52" s="626"/>
      <c r="L52" s="627"/>
      <c r="M52" s="46"/>
    </row>
    <row r="53" spans="1:13" s="19" customFormat="1" x14ac:dyDescent="0.15">
      <c r="A53" s="50"/>
      <c r="B53" s="156"/>
      <c r="C53" s="652" t="s">
        <v>112</v>
      </c>
      <c r="D53" s="653"/>
      <c r="E53" s="653"/>
      <c r="F53" s="653"/>
      <c r="G53" s="653"/>
      <c r="H53" s="653"/>
      <c r="I53" s="654"/>
      <c r="J53" s="625"/>
      <c r="K53" s="626"/>
      <c r="L53" s="627"/>
      <c r="M53" s="46"/>
    </row>
    <row r="54" spans="1:13" s="19" customFormat="1" x14ac:dyDescent="0.15">
      <c r="A54" s="649"/>
      <c r="B54" s="147"/>
      <c r="C54" s="89" t="s">
        <v>102</v>
      </c>
      <c r="D54" s="659"/>
      <c r="E54" s="69">
        <v>2</v>
      </c>
      <c r="F54" s="70">
        <v>1.5</v>
      </c>
      <c r="G54" s="70">
        <v>0.2</v>
      </c>
      <c r="H54" s="70">
        <v>0.2</v>
      </c>
      <c r="I54" s="70">
        <f t="shared" si="1"/>
        <v>0.12000000000000002</v>
      </c>
      <c r="J54" s="625"/>
      <c r="K54" s="626"/>
      <c r="L54" s="627"/>
      <c r="M54" s="46"/>
    </row>
    <row r="55" spans="1:13" s="19" customFormat="1" x14ac:dyDescent="0.15">
      <c r="A55" s="650"/>
      <c r="B55" s="148"/>
      <c r="C55" s="89" t="s">
        <v>103</v>
      </c>
      <c r="D55" s="660"/>
      <c r="E55" s="69">
        <v>1</v>
      </c>
      <c r="F55" s="70">
        <v>1</v>
      </c>
      <c r="G55" s="70">
        <v>0.2</v>
      </c>
      <c r="H55" s="70">
        <v>0.2</v>
      </c>
      <c r="I55" s="70">
        <f t="shared" si="1"/>
        <v>4.0000000000000008E-2</v>
      </c>
      <c r="J55" s="625"/>
      <c r="K55" s="626"/>
      <c r="L55" s="627"/>
      <c r="M55" s="46"/>
    </row>
    <row r="56" spans="1:13" s="19" customFormat="1" x14ac:dyDescent="0.15">
      <c r="A56" s="650"/>
      <c r="B56" s="148"/>
      <c r="C56" s="89" t="s">
        <v>104</v>
      </c>
      <c r="D56" s="660"/>
      <c r="E56" s="69">
        <v>1</v>
      </c>
      <c r="F56" s="70">
        <v>1.825</v>
      </c>
      <c r="G56" s="70">
        <v>0.2</v>
      </c>
      <c r="H56" s="70">
        <v>0.2</v>
      </c>
      <c r="I56" s="70">
        <f t="shared" si="1"/>
        <v>7.2999999999999995E-2</v>
      </c>
      <c r="J56" s="625"/>
      <c r="K56" s="626"/>
      <c r="L56" s="627"/>
      <c r="M56" s="46"/>
    </row>
    <row r="57" spans="1:13" s="19" customFormat="1" x14ac:dyDescent="0.15">
      <c r="A57" s="650"/>
      <c r="B57" s="148"/>
      <c r="C57" s="89" t="s">
        <v>105</v>
      </c>
      <c r="D57" s="660"/>
      <c r="E57" s="69">
        <v>1</v>
      </c>
      <c r="F57" s="70">
        <v>1</v>
      </c>
      <c r="G57" s="70">
        <v>0.2</v>
      </c>
      <c r="H57" s="70">
        <v>0.2</v>
      </c>
      <c r="I57" s="70">
        <f t="shared" si="1"/>
        <v>4.0000000000000008E-2</v>
      </c>
      <c r="J57" s="625"/>
      <c r="K57" s="626"/>
      <c r="L57" s="627"/>
      <c r="M57" s="46"/>
    </row>
    <row r="58" spans="1:13" s="19" customFormat="1" x14ac:dyDescent="0.15">
      <c r="A58" s="650"/>
      <c r="B58" s="148"/>
      <c r="C58" s="89" t="s">
        <v>106</v>
      </c>
      <c r="D58" s="660"/>
      <c r="E58" s="69">
        <v>1</v>
      </c>
      <c r="F58" s="70">
        <v>1</v>
      </c>
      <c r="G58" s="70">
        <v>0.2</v>
      </c>
      <c r="H58" s="70">
        <v>0.2</v>
      </c>
      <c r="I58" s="70">
        <f t="shared" si="1"/>
        <v>4.0000000000000008E-2</v>
      </c>
      <c r="J58" s="625"/>
      <c r="K58" s="626"/>
      <c r="L58" s="627"/>
      <c r="M58" s="46"/>
    </row>
    <row r="59" spans="1:13" s="19" customFormat="1" x14ac:dyDescent="0.15">
      <c r="A59" s="651"/>
      <c r="B59" s="149"/>
      <c r="C59" s="89" t="s">
        <v>107</v>
      </c>
      <c r="D59" s="661"/>
      <c r="E59" s="69">
        <v>1</v>
      </c>
      <c r="F59" s="70">
        <v>0.93</v>
      </c>
      <c r="G59" s="70">
        <v>0.2</v>
      </c>
      <c r="H59" s="70">
        <v>0.2</v>
      </c>
      <c r="I59" s="70">
        <f t="shared" si="1"/>
        <v>3.7200000000000004E-2</v>
      </c>
      <c r="J59" s="625"/>
      <c r="K59" s="626"/>
      <c r="L59" s="627"/>
      <c r="M59" s="46"/>
    </row>
    <row r="60" spans="1:13" s="19" customFormat="1" x14ac:dyDescent="0.15">
      <c r="A60" s="50"/>
      <c r="B60" s="156"/>
      <c r="C60" s="733" t="s">
        <v>110</v>
      </c>
      <c r="D60" s="734"/>
      <c r="E60" s="734"/>
      <c r="F60" s="734"/>
      <c r="G60" s="734"/>
      <c r="H60" s="734"/>
      <c r="I60" s="735"/>
      <c r="J60" s="625"/>
      <c r="K60" s="626"/>
      <c r="L60" s="627"/>
      <c r="M60" s="46"/>
    </row>
    <row r="61" spans="1:13" s="19" customFormat="1" x14ac:dyDescent="0.15">
      <c r="A61" s="649"/>
      <c r="B61" s="147"/>
      <c r="C61" s="89" t="s">
        <v>93</v>
      </c>
      <c r="D61" s="659"/>
      <c r="E61" s="69">
        <v>2</v>
      </c>
      <c r="F61" s="70">
        <v>12.675000000000001</v>
      </c>
      <c r="G61" s="70">
        <v>0.3</v>
      </c>
      <c r="H61" s="70">
        <v>7.4999999999999997E-2</v>
      </c>
      <c r="I61" s="70">
        <f t="shared" si="1"/>
        <v>0.57037499999999997</v>
      </c>
      <c r="J61" s="625"/>
      <c r="K61" s="626"/>
      <c r="L61" s="627"/>
      <c r="M61" s="46"/>
    </row>
    <row r="62" spans="1:13" s="19" customFormat="1" x14ac:dyDescent="0.15">
      <c r="A62" s="650"/>
      <c r="B62" s="148"/>
      <c r="C62" s="89" t="s">
        <v>94</v>
      </c>
      <c r="D62" s="660"/>
      <c r="E62" s="69">
        <v>2</v>
      </c>
      <c r="F62" s="70">
        <v>1.8</v>
      </c>
      <c r="G62" s="70">
        <v>0.3</v>
      </c>
      <c r="H62" s="70">
        <v>7.4999999999999997E-2</v>
      </c>
      <c r="I62" s="70">
        <f t="shared" si="1"/>
        <v>8.1000000000000003E-2</v>
      </c>
      <c r="J62" s="625"/>
      <c r="K62" s="626"/>
      <c r="L62" s="627"/>
      <c r="M62" s="46"/>
    </row>
    <row r="63" spans="1:13" s="19" customFormat="1" x14ac:dyDescent="0.15">
      <c r="A63" s="650"/>
      <c r="B63" s="148"/>
      <c r="C63" s="89" t="s">
        <v>109</v>
      </c>
      <c r="D63" s="660"/>
      <c r="E63" s="69">
        <v>2</v>
      </c>
      <c r="F63" s="70">
        <v>3.21</v>
      </c>
      <c r="G63" s="70">
        <v>0.3</v>
      </c>
      <c r="H63" s="70">
        <v>7.4999999999999997E-2</v>
      </c>
      <c r="I63" s="70">
        <f t="shared" si="1"/>
        <v>0.14445</v>
      </c>
      <c r="J63" s="625"/>
      <c r="K63" s="626"/>
      <c r="L63" s="627"/>
      <c r="M63" s="46"/>
    </row>
    <row r="64" spans="1:13" s="19" customFormat="1" x14ac:dyDescent="0.15">
      <c r="A64" s="650"/>
      <c r="B64" s="148"/>
      <c r="C64" s="89" t="s">
        <v>97</v>
      </c>
      <c r="D64" s="660"/>
      <c r="E64" s="69">
        <v>2</v>
      </c>
      <c r="F64" s="70">
        <v>1.8</v>
      </c>
      <c r="G64" s="70">
        <v>0.3</v>
      </c>
      <c r="H64" s="70">
        <v>7.4999999999999997E-2</v>
      </c>
      <c r="I64" s="70">
        <f t="shared" si="1"/>
        <v>8.1000000000000003E-2</v>
      </c>
      <c r="J64" s="625"/>
      <c r="K64" s="626"/>
      <c r="L64" s="627"/>
      <c r="M64" s="46"/>
    </row>
    <row r="65" spans="1:13" s="19" customFormat="1" x14ac:dyDescent="0.15">
      <c r="A65" s="650"/>
      <c r="B65" s="148"/>
      <c r="C65" s="89" t="s">
        <v>98</v>
      </c>
      <c r="D65" s="660"/>
      <c r="E65" s="69">
        <v>2</v>
      </c>
      <c r="F65" s="70">
        <v>1.8</v>
      </c>
      <c r="G65" s="70">
        <v>0.3</v>
      </c>
      <c r="H65" s="70">
        <v>7.4999999999999997E-2</v>
      </c>
      <c r="I65" s="70">
        <f t="shared" si="1"/>
        <v>8.1000000000000003E-2</v>
      </c>
      <c r="J65" s="625"/>
      <c r="K65" s="626"/>
      <c r="L65" s="627"/>
      <c r="M65" s="46"/>
    </row>
    <row r="66" spans="1:13" s="19" customFormat="1" x14ac:dyDescent="0.15">
      <c r="A66" s="651"/>
      <c r="B66" s="149"/>
      <c r="C66" s="89" t="s">
        <v>98</v>
      </c>
      <c r="D66" s="661"/>
      <c r="E66" s="69">
        <v>2</v>
      </c>
      <c r="F66" s="70">
        <v>1.78</v>
      </c>
      <c r="G66" s="70">
        <v>0.3</v>
      </c>
      <c r="H66" s="70">
        <v>7.4999999999999997E-2</v>
      </c>
      <c r="I66" s="70">
        <f t="shared" si="1"/>
        <v>8.0100000000000005E-2</v>
      </c>
      <c r="J66" s="628"/>
      <c r="K66" s="629"/>
      <c r="L66" s="630"/>
      <c r="M66" s="46"/>
    </row>
    <row r="67" spans="1:13" s="19" customFormat="1" x14ac:dyDescent="0.15">
      <c r="A67" s="643"/>
      <c r="B67" s="644"/>
      <c r="C67" s="644"/>
      <c r="D67" s="644"/>
      <c r="E67" s="644"/>
      <c r="F67" s="644"/>
      <c r="G67" s="644"/>
      <c r="H67" s="645"/>
      <c r="I67" s="65">
        <f>SUM(I43:I66)</f>
        <v>2.7093250000000002</v>
      </c>
      <c r="J67" s="65" t="s">
        <v>9</v>
      </c>
      <c r="K67" s="99">
        <f>F70</f>
        <v>7185.15</v>
      </c>
      <c r="L67" s="99">
        <f>I67*K67</f>
        <v>19466.90652375</v>
      </c>
      <c r="M67" s="46"/>
    </row>
    <row r="68" spans="1:13" s="19" customFormat="1" x14ac:dyDescent="0.15">
      <c r="A68" s="649"/>
      <c r="B68" s="147"/>
      <c r="C68" s="75" t="s">
        <v>23</v>
      </c>
      <c r="D68" s="616"/>
      <c r="E68" s="69" t="s">
        <v>24</v>
      </c>
      <c r="F68" s="70">
        <v>6843</v>
      </c>
      <c r="G68" s="70" t="s">
        <v>25</v>
      </c>
      <c r="H68" s="622"/>
      <c r="I68" s="623"/>
      <c r="J68" s="623"/>
      <c r="K68" s="623"/>
      <c r="L68" s="624"/>
      <c r="M68" s="46"/>
    </row>
    <row r="69" spans="1:13" s="19" customFormat="1" x14ac:dyDescent="0.15">
      <c r="A69" s="650"/>
      <c r="B69" s="148"/>
      <c r="C69" s="75" t="s">
        <v>41</v>
      </c>
      <c r="D69" s="617"/>
      <c r="E69" s="69" t="s">
        <v>24</v>
      </c>
      <c r="F69" s="70">
        <f>ROUND(F68*5%,2)</f>
        <v>342.15</v>
      </c>
      <c r="G69" s="70"/>
      <c r="H69" s="625"/>
      <c r="I69" s="626"/>
      <c r="J69" s="626"/>
      <c r="K69" s="626"/>
      <c r="L69" s="627"/>
      <c r="M69" s="46"/>
    </row>
    <row r="70" spans="1:13" s="19" customFormat="1" x14ac:dyDescent="0.15">
      <c r="A70" s="650"/>
      <c r="B70" s="148"/>
      <c r="C70" s="75"/>
      <c r="D70" s="617"/>
      <c r="E70" s="69"/>
      <c r="F70" s="70">
        <f>SUM(F68:F69)</f>
        <v>7185.15</v>
      </c>
      <c r="G70" s="70"/>
      <c r="H70" s="625"/>
      <c r="I70" s="626"/>
      <c r="J70" s="626"/>
      <c r="K70" s="626"/>
      <c r="L70" s="627"/>
      <c r="M70" s="46"/>
    </row>
    <row r="71" spans="1:13" s="19" customFormat="1" ht="54.75" customHeight="1" x14ac:dyDescent="0.15">
      <c r="A71" s="158"/>
      <c r="B71" s="188"/>
      <c r="C71" s="656" t="s">
        <v>409</v>
      </c>
      <c r="D71" s="657"/>
      <c r="E71" s="657"/>
      <c r="F71" s="657"/>
      <c r="G71" s="657"/>
      <c r="H71" s="657"/>
      <c r="I71" s="657"/>
      <c r="J71" s="657"/>
      <c r="K71" s="657"/>
      <c r="L71" s="658"/>
      <c r="M71" s="46"/>
    </row>
    <row r="72" spans="1:13" s="19" customFormat="1" x14ac:dyDescent="0.15">
      <c r="A72" s="573"/>
      <c r="B72" s="148"/>
      <c r="C72" s="659" t="s">
        <v>410</v>
      </c>
      <c r="D72" s="176"/>
      <c r="E72" s="70">
        <f t="shared" ref="E72:F81" si="2">E43</f>
        <v>1</v>
      </c>
      <c r="F72" s="70">
        <f t="shared" si="2"/>
        <v>2.2000000000000002</v>
      </c>
      <c r="G72" s="70"/>
      <c r="H72" s="70">
        <f t="shared" ref="H72:H81" si="3">G43+H43*2</f>
        <v>0.60000000000000009</v>
      </c>
      <c r="I72" s="70">
        <f>E72*F72*H72</f>
        <v>1.3200000000000003</v>
      </c>
      <c r="J72" s="622"/>
      <c r="K72" s="623"/>
      <c r="L72" s="624"/>
      <c r="M72" s="46"/>
    </row>
    <row r="73" spans="1:13" s="19" customFormat="1" x14ac:dyDescent="0.15">
      <c r="A73" s="574"/>
      <c r="B73" s="148"/>
      <c r="C73" s="660"/>
      <c r="D73" s="176"/>
      <c r="E73" s="70">
        <f t="shared" si="2"/>
        <v>1</v>
      </c>
      <c r="F73" s="70">
        <f t="shared" si="2"/>
        <v>11.925000000000001</v>
      </c>
      <c r="G73" s="70"/>
      <c r="H73" s="70">
        <f t="shared" si="3"/>
        <v>0.60000000000000009</v>
      </c>
      <c r="I73" s="70">
        <f t="shared" ref="I73:I87" si="4">E73*F73*H73</f>
        <v>7.1550000000000011</v>
      </c>
      <c r="J73" s="625"/>
      <c r="K73" s="626"/>
      <c r="L73" s="627"/>
      <c r="M73" s="46"/>
    </row>
    <row r="74" spans="1:13" s="19" customFormat="1" x14ac:dyDescent="0.15">
      <c r="A74" s="574"/>
      <c r="B74" s="148"/>
      <c r="C74" s="660"/>
      <c r="D74" s="176"/>
      <c r="E74" s="70">
        <f t="shared" si="2"/>
        <v>1</v>
      </c>
      <c r="F74" s="70">
        <f t="shared" si="2"/>
        <v>1.8</v>
      </c>
      <c r="G74" s="70"/>
      <c r="H74" s="70">
        <f t="shared" si="3"/>
        <v>0.60000000000000009</v>
      </c>
      <c r="I74" s="70">
        <f t="shared" si="4"/>
        <v>1.0800000000000003</v>
      </c>
      <c r="J74" s="625"/>
      <c r="K74" s="626"/>
      <c r="L74" s="627"/>
      <c r="M74" s="46"/>
    </row>
    <row r="75" spans="1:13" s="19" customFormat="1" x14ac:dyDescent="0.15">
      <c r="A75" s="574"/>
      <c r="B75" s="148"/>
      <c r="C75" s="660"/>
      <c r="D75" s="176"/>
      <c r="E75" s="70">
        <f t="shared" si="2"/>
        <v>1</v>
      </c>
      <c r="F75" s="70">
        <f t="shared" si="2"/>
        <v>0.78500000000000003</v>
      </c>
      <c r="G75" s="70"/>
      <c r="H75" s="70">
        <f t="shared" si="3"/>
        <v>0.60000000000000009</v>
      </c>
      <c r="I75" s="70">
        <f t="shared" si="4"/>
        <v>0.47100000000000009</v>
      </c>
      <c r="J75" s="625"/>
      <c r="K75" s="626"/>
      <c r="L75" s="627"/>
      <c r="M75" s="46"/>
    </row>
    <row r="76" spans="1:13" s="19" customFormat="1" x14ac:dyDescent="0.15">
      <c r="A76" s="574"/>
      <c r="B76" s="148"/>
      <c r="C76" s="660"/>
      <c r="D76" s="176"/>
      <c r="E76" s="70">
        <f t="shared" si="2"/>
        <v>1</v>
      </c>
      <c r="F76" s="70">
        <f t="shared" si="2"/>
        <v>1.5</v>
      </c>
      <c r="G76" s="70"/>
      <c r="H76" s="70">
        <f t="shared" si="3"/>
        <v>0.60000000000000009</v>
      </c>
      <c r="I76" s="70">
        <f t="shared" si="4"/>
        <v>0.90000000000000013</v>
      </c>
      <c r="J76" s="625"/>
      <c r="K76" s="626"/>
      <c r="L76" s="627"/>
      <c r="M76" s="46"/>
    </row>
    <row r="77" spans="1:13" s="19" customFormat="1" x14ac:dyDescent="0.15">
      <c r="A77" s="574"/>
      <c r="B77" s="148"/>
      <c r="C77" s="660"/>
      <c r="D77" s="176"/>
      <c r="E77" s="70">
        <f t="shared" si="2"/>
        <v>1</v>
      </c>
      <c r="F77" s="70">
        <f t="shared" si="2"/>
        <v>1.8</v>
      </c>
      <c r="G77" s="70"/>
      <c r="H77" s="70">
        <f t="shared" si="3"/>
        <v>0.60000000000000009</v>
      </c>
      <c r="I77" s="70">
        <f t="shared" si="4"/>
        <v>1.0800000000000003</v>
      </c>
      <c r="J77" s="625"/>
      <c r="K77" s="626"/>
      <c r="L77" s="627"/>
      <c r="M77" s="46"/>
    </row>
    <row r="78" spans="1:13" s="19" customFormat="1" x14ac:dyDescent="0.15">
      <c r="A78" s="574"/>
      <c r="B78" s="148"/>
      <c r="C78" s="660"/>
      <c r="D78" s="176"/>
      <c r="E78" s="70">
        <f t="shared" si="2"/>
        <v>1</v>
      </c>
      <c r="F78" s="70">
        <f t="shared" si="2"/>
        <v>1.8</v>
      </c>
      <c r="G78" s="70"/>
      <c r="H78" s="70">
        <f t="shared" si="3"/>
        <v>0.60000000000000009</v>
      </c>
      <c r="I78" s="70">
        <f t="shared" si="4"/>
        <v>1.0800000000000003</v>
      </c>
      <c r="J78" s="625"/>
      <c r="K78" s="626"/>
      <c r="L78" s="627"/>
      <c r="M78" s="46"/>
    </row>
    <row r="79" spans="1:13" s="19" customFormat="1" x14ac:dyDescent="0.15">
      <c r="A79" s="574"/>
      <c r="B79" s="148"/>
      <c r="C79" s="660"/>
      <c r="D79" s="176"/>
      <c r="E79" s="70">
        <f t="shared" si="2"/>
        <v>1</v>
      </c>
      <c r="F79" s="70">
        <f t="shared" si="2"/>
        <v>1.78</v>
      </c>
      <c r="G79" s="70"/>
      <c r="H79" s="70">
        <f t="shared" si="3"/>
        <v>0.60000000000000009</v>
      </c>
      <c r="I79" s="70">
        <f t="shared" si="4"/>
        <v>1.0680000000000003</v>
      </c>
      <c r="J79" s="625"/>
      <c r="K79" s="626"/>
      <c r="L79" s="627"/>
      <c r="M79" s="46"/>
    </row>
    <row r="80" spans="1:13" s="19" customFormat="1" x14ac:dyDescent="0.15">
      <c r="A80" s="574"/>
      <c r="B80" s="148"/>
      <c r="C80" s="660"/>
      <c r="D80" s="176"/>
      <c r="E80" s="70">
        <f t="shared" si="2"/>
        <v>1</v>
      </c>
      <c r="F80" s="70">
        <f t="shared" si="2"/>
        <v>2.5249999999999999</v>
      </c>
      <c r="G80" s="70"/>
      <c r="H80" s="70">
        <f t="shared" si="3"/>
        <v>0.60000000000000009</v>
      </c>
      <c r="I80" s="70">
        <f t="shared" si="4"/>
        <v>1.5150000000000001</v>
      </c>
      <c r="J80" s="625"/>
      <c r="K80" s="626"/>
      <c r="L80" s="627"/>
      <c r="M80" s="46"/>
    </row>
    <row r="81" spans="1:13" s="19" customFormat="1" x14ac:dyDescent="0.15">
      <c r="A81" s="574"/>
      <c r="B81" s="148"/>
      <c r="C81" s="660"/>
      <c r="D81" s="176"/>
      <c r="E81" s="70">
        <f t="shared" si="2"/>
        <v>1</v>
      </c>
      <c r="F81" s="70">
        <f t="shared" si="2"/>
        <v>6.915</v>
      </c>
      <c r="G81" s="70"/>
      <c r="H81" s="70">
        <f t="shared" si="3"/>
        <v>0.60000000000000009</v>
      </c>
      <c r="I81" s="70">
        <f t="shared" si="4"/>
        <v>4.1490000000000009</v>
      </c>
      <c r="J81" s="625"/>
      <c r="K81" s="626"/>
      <c r="L81" s="627"/>
      <c r="M81" s="46"/>
    </row>
    <row r="82" spans="1:13" s="19" customFormat="1" x14ac:dyDescent="0.15">
      <c r="A82" s="574"/>
      <c r="B82" s="148"/>
      <c r="C82" s="660"/>
      <c r="D82" s="176"/>
      <c r="E82" s="70">
        <f t="shared" ref="E82:F87" si="5">E54</f>
        <v>2</v>
      </c>
      <c r="F82" s="70">
        <f t="shared" si="5"/>
        <v>1.5</v>
      </c>
      <c r="G82" s="70"/>
      <c r="H82" s="70">
        <f t="shared" ref="H82:H87" si="6">G54+H54*2</f>
        <v>0.60000000000000009</v>
      </c>
      <c r="I82" s="70">
        <f t="shared" si="4"/>
        <v>1.8000000000000003</v>
      </c>
      <c r="J82" s="625"/>
      <c r="K82" s="626"/>
      <c r="L82" s="627"/>
      <c r="M82" s="46"/>
    </row>
    <row r="83" spans="1:13" s="19" customFormat="1" x14ac:dyDescent="0.15">
      <c r="A83" s="574"/>
      <c r="B83" s="148"/>
      <c r="C83" s="660"/>
      <c r="D83" s="176"/>
      <c r="E83" s="70">
        <f t="shared" si="5"/>
        <v>1</v>
      </c>
      <c r="F83" s="70">
        <f t="shared" si="5"/>
        <v>1</v>
      </c>
      <c r="G83" s="70"/>
      <c r="H83" s="70">
        <f t="shared" si="6"/>
        <v>0.60000000000000009</v>
      </c>
      <c r="I83" s="70">
        <f t="shared" si="4"/>
        <v>0.60000000000000009</v>
      </c>
      <c r="J83" s="625"/>
      <c r="K83" s="626"/>
      <c r="L83" s="627"/>
      <c r="M83" s="46"/>
    </row>
    <row r="84" spans="1:13" s="19" customFormat="1" x14ac:dyDescent="0.15">
      <c r="A84" s="574"/>
      <c r="B84" s="148"/>
      <c r="C84" s="660"/>
      <c r="D84" s="176"/>
      <c r="E84" s="70">
        <f t="shared" si="5"/>
        <v>1</v>
      </c>
      <c r="F84" s="70">
        <f t="shared" si="5"/>
        <v>1.825</v>
      </c>
      <c r="G84" s="70"/>
      <c r="H84" s="70">
        <f t="shared" si="6"/>
        <v>0.60000000000000009</v>
      </c>
      <c r="I84" s="70">
        <f t="shared" si="4"/>
        <v>1.0950000000000002</v>
      </c>
      <c r="J84" s="625"/>
      <c r="K84" s="626"/>
      <c r="L84" s="627"/>
      <c r="M84" s="46"/>
    </row>
    <row r="85" spans="1:13" s="19" customFormat="1" x14ac:dyDescent="0.15">
      <c r="A85" s="574"/>
      <c r="B85" s="148"/>
      <c r="C85" s="660"/>
      <c r="D85" s="176"/>
      <c r="E85" s="70">
        <f t="shared" si="5"/>
        <v>1</v>
      </c>
      <c r="F85" s="70">
        <f t="shared" si="5"/>
        <v>1</v>
      </c>
      <c r="G85" s="70"/>
      <c r="H85" s="70">
        <f t="shared" si="6"/>
        <v>0.60000000000000009</v>
      </c>
      <c r="I85" s="70">
        <f t="shared" si="4"/>
        <v>0.60000000000000009</v>
      </c>
      <c r="J85" s="625"/>
      <c r="K85" s="626"/>
      <c r="L85" s="627"/>
      <c r="M85" s="46"/>
    </row>
    <row r="86" spans="1:13" s="19" customFormat="1" x14ac:dyDescent="0.15">
      <c r="A86" s="574"/>
      <c r="B86" s="148"/>
      <c r="C86" s="660"/>
      <c r="D86" s="176"/>
      <c r="E86" s="70">
        <f t="shared" si="5"/>
        <v>1</v>
      </c>
      <c r="F86" s="70">
        <f t="shared" si="5"/>
        <v>1</v>
      </c>
      <c r="G86" s="70"/>
      <c r="H86" s="70">
        <f t="shared" si="6"/>
        <v>0.60000000000000009</v>
      </c>
      <c r="I86" s="70">
        <f t="shared" si="4"/>
        <v>0.60000000000000009</v>
      </c>
      <c r="J86" s="625"/>
      <c r="K86" s="626"/>
      <c r="L86" s="627"/>
      <c r="M86" s="46"/>
    </row>
    <row r="87" spans="1:13" s="19" customFormat="1" x14ac:dyDescent="0.15">
      <c r="A87" s="574"/>
      <c r="B87" s="148"/>
      <c r="C87" s="661"/>
      <c r="D87" s="176"/>
      <c r="E87" s="70">
        <f t="shared" si="5"/>
        <v>1</v>
      </c>
      <c r="F87" s="70">
        <f t="shared" si="5"/>
        <v>0.93</v>
      </c>
      <c r="G87" s="70"/>
      <c r="H87" s="70">
        <f t="shared" si="6"/>
        <v>0.60000000000000009</v>
      </c>
      <c r="I87" s="70">
        <f t="shared" si="4"/>
        <v>0.55800000000000016</v>
      </c>
      <c r="J87" s="625"/>
      <c r="K87" s="626"/>
      <c r="L87" s="627"/>
      <c r="M87" s="46"/>
    </row>
    <row r="88" spans="1:13" s="19" customFormat="1" x14ac:dyDescent="0.15">
      <c r="A88" s="574"/>
      <c r="B88" s="148"/>
      <c r="C88" s="659" t="s">
        <v>411</v>
      </c>
      <c r="D88" s="176"/>
      <c r="E88" s="70">
        <f t="shared" ref="E88:G93" si="7">E61</f>
        <v>2</v>
      </c>
      <c r="F88" s="70">
        <f t="shared" si="7"/>
        <v>12.675000000000001</v>
      </c>
      <c r="G88" s="70">
        <f t="shared" si="7"/>
        <v>0.3</v>
      </c>
      <c r="H88" s="70"/>
      <c r="I88" s="70">
        <f t="shared" ref="I88:I93" si="8">E88*F88*G88</f>
        <v>7.6050000000000004</v>
      </c>
      <c r="J88" s="625"/>
      <c r="K88" s="626"/>
      <c r="L88" s="627"/>
      <c r="M88" s="46"/>
    </row>
    <row r="89" spans="1:13" s="19" customFormat="1" x14ac:dyDescent="0.15">
      <c r="A89" s="574"/>
      <c r="B89" s="148"/>
      <c r="C89" s="660"/>
      <c r="D89" s="176"/>
      <c r="E89" s="70">
        <f t="shared" si="7"/>
        <v>2</v>
      </c>
      <c r="F89" s="70">
        <f t="shared" si="7"/>
        <v>1.8</v>
      </c>
      <c r="G89" s="70">
        <f t="shared" si="7"/>
        <v>0.3</v>
      </c>
      <c r="H89" s="70"/>
      <c r="I89" s="70">
        <f t="shared" si="8"/>
        <v>1.08</v>
      </c>
      <c r="J89" s="625"/>
      <c r="K89" s="626"/>
      <c r="L89" s="627"/>
      <c r="M89" s="46"/>
    </row>
    <row r="90" spans="1:13" s="19" customFormat="1" x14ac:dyDescent="0.15">
      <c r="A90" s="574"/>
      <c r="B90" s="148"/>
      <c r="C90" s="660"/>
      <c r="D90" s="176"/>
      <c r="E90" s="70">
        <f t="shared" si="7"/>
        <v>2</v>
      </c>
      <c r="F90" s="70">
        <f t="shared" si="7"/>
        <v>3.21</v>
      </c>
      <c r="G90" s="70">
        <f t="shared" si="7"/>
        <v>0.3</v>
      </c>
      <c r="H90" s="70"/>
      <c r="I90" s="70">
        <f t="shared" si="8"/>
        <v>1.9259999999999999</v>
      </c>
      <c r="J90" s="625"/>
      <c r="K90" s="626"/>
      <c r="L90" s="627"/>
      <c r="M90" s="46"/>
    </row>
    <row r="91" spans="1:13" s="19" customFormat="1" x14ac:dyDescent="0.15">
      <c r="A91" s="574"/>
      <c r="B91" s="148"/>
      <c r="C91" s="660"/>
      <c r="D91" s="176"/>
      <c r="E91" s="70">
        <f t="shared" si="7"/>
        <v>2</v>
      </c>
      <c r="F91" s="70">
        <f t="shared" si="7"/>
        <v>1.8</v>
      </c>
      <c r="G91" s="70">
        <f t="shared" si="7"/>
        <v>0.3</v>
      </c>
      <c r="H91" s="70"/>
      <c r="I91" s="70">
        <f t="shared" si="8"/>
        <v>1.08</v>
      </c>
      <c r="J91" s="625"/>
      <c r="K91" s="626"/>
      <c r="L91" s="627"/>
      <c r="M91" s="46"/>
    </row>
    <row r="92" spans="1:13" s="19" customFormat="1" x14ac:dyDescent="0.15">
      <c r="A92" s="574"/>
      <c r="B92" s="148"/>
      <c r="C92" s="660"/>
      <c r="D92" s="176"/>
      <c r="E92" s="70">
        <f t="shared" si="7"/>
        <v>2</v>
      </c>
      <c r="F92" s="70">
        <f t="shared" si="7"/>
        <v>1.8</v>
      </c>
      <c r="G92" s="70">
        <f t="shared" si="7"/>
        <v>0.3</v>
      </c>
      <c r="H92" s="70"/>
      <c r="I92" s="70">
        <f t="shared" si="8"/>
        <v>1.08</v>
      </c>
      <c r="J92" s="625"/>
      <c r="K92" s="626"/>
      <c r="L92" s="627"/>
      <c r="M92" s="46"/>
    </row>
    <row r="93" spans="1:13" s="19" customFormat="1" x14ac:dyDescent="0.15">
      <c r="A93" s="575"/>
      <c r="B93" s="148"/>
      <c r="C93" s="661"/>
      <c r="D93" s="176"/>
      <c r="E93" s="70">
        <f t="shared" si="7"/>
        <v>2</v>
      </c>
      <c r="F93" s="70">
        <f t="shared" si="7"/>
        <v>1.78</v>
      </c>
      <c r="G93" s="70">
        <f t="shared" si="7"/>
        <v>0.3</v>
      </c>
      <c r="H93" s="70"/>
      <c r="I93" s="70">
        <f t="shared" si="8"/>
        <v>1.0680000000000001</v>
      </c>
      <c r="J93" s="628"/>
      <c r="K93" s="629"/>
      <c r="L93" s="630"/>
      <c r="M93" s="46"/>
    </row>
    <row r="94" spans="1:13" s="19" customFormat="1" x14ac:dyDescent="0.15">
      <c r="A94" s="643"/>
      <c r="B94" s="644"/>
      <c r="C94" s="644"/>
      <c r="D94" s="644"/>
      <c r="E94" s="644"/>
      <c r="F94" s="644"/>
      <c r="G94" s="644"/>
      <c r="H94" s="645"/>
      <c r="I94" s="65">
        <f>SUM(I72:I93)</f>
        <v>38.910000000000004</v>
      </c>
      <c r="J94" s="65" t="s">
        <v>400</v>
      </c>
      <c r="K94" s="99">
        <v>645</v>
      </c>
      <c r="L94" s="99">
        <f>I94*K94</f>
        <v>25096.95</v>
      </c>
      <c r="M94" s="46"/>
    </row>
    <row r="95" spans="1:13" s="19" customFormat="1" x14ac:dyDescent="0.15">
      <c r="A95" s="703"/>
      <c r="B95" s="704"/>
      <c r="C95" s="704"/>
      <c r="D95" s="704"/>
      <c r="E95" s="704"/>
      <c r="F95" s="704"/>
      <c r="G95" s="704"/>
      <c r="H95" s="704"/>
      <c r="I95" s="704"/>
      <c r="J95" s="704"/>
      <c r="K95" s="704"/>
      <c r="L95" s="705"/>
      <c r="M95" s="46"/>
    </row>
    <row r="96" spans="1:13" s="19" customFormat="1" x14ac:dyDescent="0.15">
      <c r="A96" s="50"/>
      <c r="B96" s="156" t="s">
        <v>416</v>
      </c>
      <c r="C96" s="754" t="s">
        <v>15</v>
      </c>
      <c r="D96" s="755"/>
      <c r="E96" s="755"/>
      <c r="F96" s="755"/>
      <c r="G96" s="755"/>
      <c r="H96" s="755"/>
      <c r="I96" s="755"/>
      <c r="J96" s="755"/>
      <c r="K96" s="755"/>
      <c r="L96" s="756"/>
      <c r="M96" s="46"/>
    </row>
    <row r="97" spans="1:13" s="19" customFormat="1" x14ac:dyDescent="0.15">
      <c r="A97" s="649"/>
      <c r="B97" s="147"/>
      <c r="C97" s="616" t="s">
        <v>108</v>
      </c>
      <c r="D97" s="80"/>
      <c r="E97" s="69">
        <v>2</v>
      </c>
      <c r="F97" s="70">
        <v>10.585000000000001</v>
      </c>
      <c r="G97" s="70">
        <v>0.3</v>
      </c>
      <c r="H97" s="70">
        <v>0.6</v>
      </c>
      <c r="I97" s="70">
        <f t="shared" ref="I97:I117" si="9">ROUND(E97*F97*G97*H97,2)</f>
        <v>3.81</v>
      </c>
      <c r="J97" s="622"/>
      <c r="K97" s="623"/>
      <c r="L97" s="624"/>
      <c r="M97" s="46"/>
    </row>
    <row r="98" spans="1:13" s="19" customFormat="1" x14ac:dyDescent="0.15">
      <c r="A98" s="650"/>
      <c r="B98" s="148"/>
      <c r="C98" s="617"/>
      <c r="D98" s="86"/>
      <c r="E98" s="69">
        <v>1</v>
      </c>
      <c r="F98" s="70">
        <v>10.585000000000001</v>
      </c>
      <c r="G98" s="70">
        <v>0.45</v>
      </c>
      <c r="H98" s="70">
        <v>0.6</v>
      </c>
      <c r="I98" s="70">
        <f t="shared" si="9"/>
        <v>2.86</v>
      </c>
      <c r="J98" s="625"/>
      <c r="K98" s="626"/>
      <c r="L98" s="627"/>
      <c r="M98" s="46"/>
    </row>
    <row r="99" spans="1:13" s="19" customFormat="1" x14ac:dyDescent="0.15">
      <c r="A99" s="650"/>
      <c r="B99" s="148"/>
      <c r="C99" s="617"/>
      <c r="D99" s="86"/>
      <c r="E99" s="69">
        <v>1</v>
      </c>
      <c r="F99" s="70">
        <v>4.3600000000000003</v>
      </c>
      <c r="G99" s="70">
        <v>0.2</v>
      </c>
      <c r="H99" s="70">
        <v>0.6</v>
      </c>
      <c r="I99" s="70">
        <f t="shared" si="9"/>
        <v>0.52</v>
      </c>
      <c r="J99" s="625"/>
      <c r="K99" s="626"/>
      <c r="L99" s="627"/>
      <c r="M99" s="46"/>
    </row>
    <row r="100" spans="1:13" s="19" customFormat="1" x14ac:dyDescent="0.15">
      <c r="A100" s="650"/>
      <c r="B100" s="148"/>
      <c r="C100" s="617"/>
      <c r="D100" s="86"/>
      <c r="E100" s="69">
        <v>1</v>
      </c>
      <c r="F100" s="70">
        <v>10.585000000000001</v>
      </c>
      <c r="G100" s="70">
        <v>0.3</v>
      </c>
      <c r="H100" s="70">
        <v>0.6</v>
      </c>
      <c r="I100" s="70">
        <f t="shared" si="9"/>
        <v>1.91</v>
      </c>
      <c r="J100" s="625"/>
      <c r="K100" s="626"/>
      <c r="L100" s="627"/>
      <c r="M100" s="46"/>
    </row>
    <row r="101" spans="1:13" s="19" customFormat="1" x14ac:dyDescent="0.15">
      <c r="A101" s="650"/>
      <c r="B101" s="148"/>
      <c r="C101" s="617"/>
      <c r="D101" s="86"/>
      <c r="E101" s="69">
        <v>2</v>
      </c>
      <c r="F101" s="70">
        <v>2</v>
      </c>
      <c r="G101" s="70">
        <v>0.2</v>
      </c>
      <c r="H101" s="70">
        <v>0.6</v>
      </c>
      <c r="I101" s="70">
        <f t="shared" si="9"/>
        <v>0.48</v>
      </c>
      <c r="J101" s="625"/>
      <c r="K101" s="626"/>
      <c r="L101" s="627"/>
      <c r="M101" s="46"/>
    </row>
    <row r="102" spans="1:13" s="19" customFormat="1" x14ac:dyDescent="0.15">
      <c r="A102" s="650"/>
      <c r="B102" s="148"/>
      <c r="C102" s="617"/>
      <c r="D102" s="86"/>
      <c r="E102" s="69">
        <v>1</v>
      </c>
      <c r="F102" s="70">
        <v>8.5850000000000009</v>
      </c>
      <c r="G102" s="70">
        <v>0.3</v>
      </c>
      <c r="H102" s="70">
        <v>0.75</v>
      </c>
      <c r="I102" s="70">
        <f t="shared" si="9"/>
        <v>1.93</v>
      </c>
      <c r="J102" s="625"/>
      <c r="K102" s="626"/>
      <c r="L102" s="627"/>
      <c r="M102" s="46"/>
    </row>
    <row r="103" spans="1:13" s="19" customFormat="1" x14ac:dyDescent="0.15">
      <c r="A103" s="650"/>
      <c r="B103" s="148"/>
      <c r="C103" s="617"/>
      <c r="D103" s="86"/>
      <c r="E103" s="69">
        <v>1</v>
      </c>
      <c r="F103" s="70">
        <v>4.05</v>
      </c>
      <c r="G103" s="70">
        <v>0.2</v>
      </c>
      <c r="H103" s="70">
        <v>0.6</v>
      </c>
      <c r="I103" s="70">
        <f t="shared" si="9"/>
        <v>0.49</v>
      </c>
      <c r="J103" s="625"/>
      <c r="K103" s="626"/>
      <c r="L103" s="627"/>
      <c r="M103" s="46"/>
    </row>
    <row r="104" spans="1:13" s="19" customFormat="1" x14ac:dyDescent="0.15">
      <c r="A104" s="650"/>
      <c r="B104" s="148"/>
      <c r="C104" s="617"/>
      <c r="D104" s="86"/>
      <c r="E104" s="69">
        <v>1</v>
      </c>
      <c r="F104" s="70">
        <v>3.4350000000000001</v>
      </c>
      <c r="G104" s="70">
        <v>0.3</v>
      </c>
      <c r="H104" s="70">
        <v>0.6</v>
      </c>
      <c r="I104" s="70">
        <f t="shared" si="9"/>
        <v>0.62</v>
      </c>
      <c r="J104" s="625"/>
      <c r="K104" s="626"/>
      <c r="L104" s="627"/>
      <c r="M104" s="46"/>
    </row>
    <row r="105" spans="1:13" s="19" customFormat="1" x14ac:dyDescent="0.15">
      <c r="A105" s="650"/>
      <c r="B105" s="148"/>
      <c r="C105" s="617"/>
      <c r="D105" s="86"/>
      <c r="E105" s="69">
        <v>1</v>
      </c>
      <c r="F105" s="70">
        <v>3.4350000000000001</v>
      </c>
      <c r="G105" s="70">
        <v>0.2</v>
      </c>
      <c r="H105" s="70">
        <v>0.6</v>
      </c>
      <c r="I105" s="70">
        <f t="shared" si="9"/>
        <v>0.41</v>
      </c>
      <c r="J105" s="625"/>
      <c r="K105" s="626"/>
      <c r="L105" s="627"/>
      <c r="M105" s="46"/>
    </row>
    <row r="106" spans="1:13" s="19" customFormat="1" x14ac:dyDescent="0.15">
      <c r="A106" s="650"/>
      <c r="B106" s="148"/>
      <c r="C106" s="618"/>
      <c r="D106" s="87"/>
      <c r="E106" s="69">
        <v>1</v>
      </c>
      <c r="F106" s="70">
        <v>6.9550000000000001</v>
      </c>
      <c r="G106" s="70">
        <v>0.3</v>
      </c>
      <c r="H106" s="70">
        <v>0.6</v>
      </c>
      <c r="I106" s="70">
        <f t="shared" si="9"/>
        <v>1.25</v>
      </c>
      <c r="J106" s="625"/>
      <c r="K106" s="626"/>
      <c r="L106" s="627"/>
      <c r="M106" s="46"/>
    </row>
    <row r="107" spans="1:13" s="19" customFormat="1" x14ac:dyDescent="0.15">
      <c r="A107" s="650"/>
      <c r="B107" s="148"/>
      <c r="C107" s="597" t="s">
        <v>132</v>
      </c>
      <c r="D107" s="83"/>
      <c r="E107" s="69">
        <v>1</v>
      </c>
      <c r="F107" s="70">
        <v>14.65</v>
      </c>
      <c r="G107" s="70">
        <v>0.3</v>
      </c>
      <c r="H107" s="70">
        <v>0.6</v>
      </c>
      <c r="I107" s="70">
        <f t="shared" si="9"/>
        <v>2.64</v>
      </c>
      <c r="J107" s="625"/>
      <c r="K107" s="626"/>
      <c r="L107" s="627"/>
      <c r="M107" s="46"/>
    </row>
    <row r="108" spans="1:13" s="19" customFormat="1" x14ac:dyDescent="0.15">
      <c r="A108" s="650"/>
      <c r="B108" s="148"/>
      <c r="C108" s="598"/>
      <c r="D108" s="84"/>
      <c r="E108" s="69">
        <v>1</v>
      </c>
      <c r="F108" s="70">
        <v>9.44</v>
      </c>
      <c r="G108" s="70">
        <v>0.2</v>
      </c>
      <c r="H108" s="70">
        <v>0.6</v>
      </c>
      <c r="I108" s="70">
        <f t="shared" si="9"/>
        <v>1.1299999999999999</v>
      </c>
      <c r="J108" s="625"/>
      <c r="K108" s="626"/>
      <c r="L108" s="627"/>
      <c r="M108" s="46"/>
    </row>
    <row r="109" spans="1:13" s="19" customFormat="1" x14ac:dyDescent="0.15">
      <c r="A109" s="650"/>
      <c r="B109" s="148"/>
      <c r="C109" s="598"/>
      <c r="D109" s="84"/>
      <c r="E109" s="69">
        <v>1</v>
      </c>
      <c r="F109" s="70">
        <v>1.9</v>
      </c>
      <c r="G109" s="70">
        <v>0.2</v>
      </c>
      <c r="H109" s="70">
        <v>0.6</v>
      </c>
      <c r="I109" s="70">
        <f t="shared" si="9"/>
        <v>0.23</v>
      </c>
      <c r="J109" s="625"/>
      <c r="K109" s="626"/>
      <c r="L109" s="627"/>
      <c r="M109" s="46"/>
    </row>
    <row r="110" spans="1:13" s="19" customFormat="1" x14ac:dyDescent="0.15">
      <c r="A110" s="650"/>
      <c r="B110" s="148"/>
      <c r="C110" s="598"/>
      <c r="D110" s="84"/>
      <c r="E110" s="69">
        <v>1</v>
      </c>
      <c r="F110" s="70">
        <v>3.7749999999999999</v>
      </c>
      <c r="G110" s="70">
        <v>0.2</v>
      </c>
      <c r="H110" s="70">
        <v>0.6</v>
      </c>
      <c r="I110" s="70">
        <f t="shared" si="9"/>
        <v>0.45</v>
      </c>
      <c r="J110" s="625"/>
      <c r="K110" s="626"/>
      <c r="L110" s="627"/>
      <c r="M110" s="46"/>
    </row>
    <row r="111" spans="1:13" s="19" customFormat="1" x14ac:dyDescent="0.15">
      <c r="A111" s="650"/>
      <c r="B111" s="148"/>
      <c r="C111" s="598"/>
      <c r="D111" s="84"/>
      <c r="E111" s="69">
        <v>2</v>
      </c>
      <c r="F111" s="70">
        <v>4.2699999999999996</v>
      </c>
      <c r="G111" s="70">
        <v>0.3</v>
      </c>
      <c r="H111" s="70">
        <v>0.6</v>
      </c>
      <c r="I111" s="70">
        <f t="shared" si="9"/>
        <v>1.54</v>
      </c>
      <c r="J111" s="625"/>
      <c r="K111" s="626"/>
      <c r="L111" s="627"/>
      <c r="M111" s="46"/>
    </row>
    <row r="112" spans="1:13" s="19" customFormat="1" x14ac:dyDescent="0.15">
      <c r="A112" s="650"/>
      <c r="B112" s="148"/>
      <c r="C112" s="598"/>
      <c r="D112" s="84"/>
      <c r="E112" s="69">
        <v>1</v>
      </c>
      <c r="F112" s="70">
        <v>3.85</v>
      </c>
      <c r="G112" s="70">
        <v>0.3</v>
      </c>
      <c r="H112" s="70">
        <v>0.6</v>
      </c>
      <c r="I112" s="70">
        <f t="shared" si="9"/>
        <v>0.69</v>
      </c>
      <c r="J112" s="625"/>
      <c r="K112" s="626"/>
      <c r="L112" s="627"/>
      <c r="M112" s="46"/>
    </row>
    <row r="113" spans="1:13" s="19" customFormat="1" x14ac:dyDescent="0.15">
      <c r="A113" s="650"/>
      <c r="B113" s="148"/>
      <c r="C113" s="598"/>
      <c r="D113" s="84"/>
      <c r="E113" s="69">
        <v>1</v>
      </c>
      <c r="F113" s="70">
        <v>5.73</v>
      </c>
      <c r="G113" s="70">
        <v>0.3</v>
      </c>
      <c r="H113" s="70">
        <v>0.6</v>
      </c>
      <c r="I113" s="70">
        <f t="shared" si="9"/>
        <v>1.03</v>
      </c>
      <c r="J113" s="625"/>
      <c r="K113" s="626"/>
      <c r="L113" s="627"/>
      <c r="M113" s="46"/>
    </row>
    <row r="114" spans="1:13" s="19" customFormat="1" x14ac:dyDescent="0.15">
      <c r="A114" s="650"/>
      <c r="B114" s="148"/>
      <c r="C114" s="598"/>
      <c r="D114" s="84"/>
      <c r="E114" s="69">
        <v>1</v>
      </c>
      <c r="F114" s="70">
        <v>3.335</v>
      </c>
      <c r="G114" s="70">
        <v>0.3</v>
      </c>
      <c r="H114" s="70">
        <v>0.6</v>
      </c>
      <c r="I114" s="70">
        <f t="shared" si="9"/>
        <v>0.6</v>
      </c>
      <c r="J114" s="625"/>
      <c r="K114" s="626"/>
      <c r="L114" s="627"/>
      <c r="M114" s="46"/>
    </row>
    <row r="115" spans="1:13" s="19" customFormat="1" x14ac:dyDescent="0.15">
      <c r="A115" s="650"/>
      <c r="B115" s="148"/>
      <c r="C115" s="598"/>
      <c r="D115" s="84"/>
      <c r="E115" s="69">
        <v>1</v>
      </c>
      <c r="F115" s="70">
        <v>4.4749999999999996</v>
      </c>
      <c r="G115" s="70">
        <v>0</v>
      </c>
      <c r="H115" s="70">
        <v>0.6</v>
      </c>
      <c r="I115" s="70">
        <f t="shared" si="9"/>
        <v>0</v>
      </c>
      <c r="J115" s="625"/>
      <c r="K115" s="626"/>
      <c r="L115" s="627"/>
      <c r="M115" s="46"/>
    </row>
    <row r="116" spans="1:13" s="19" customFormat="1" x14ac:dyDescent="0.15">
      <c r="A116" s="650"/>
      <c r="B116" s="148"/>
      <c r="C116" s="598"/>
      <c r="D116" s="84"/>
      <c r="E116" s="69">
        <v>1</v>
      </c>
      <c r="F116" s="70">
        <v>2.25</v>
      </c>
      <c r="G116" s="70">
        <v>0.2</v>
      </c>
      <c r="H116" s="70">
        <v>0.6</v>
      </c>
      <c r="I116" s="70">
        <f t="shared" si="9"/>
        <v>0.27</v>
      </c>
      <c r="J116" s="625"/>
      <c r="K116" s="626"/>
      <c r="L116" s="627"/>
      <c r="M116" s="46"/>
    </row>
    <row r="117" spans="1:13" s="19" customFormat="1" x14ac:dyDescent="0.15">
      <c r="A117" s="651"/>
      <c r="B117" s="149"/>
      <c r="C117" s="599"/>
      <c r="D117" s="85"/>
      <c r="E117" s="69">
        <v>1</v>
      </c>
      <c r="F117" s="70">
        <v>24.09</v>
      </c>
      <c r="G117" s="70">
        <v>0.3</v>
      </c>
      <c r="H117" s="70">
        <v>0.6</v>
      </c>
      <c r="I117" s="70">
        <f t="shared" si="9"/>
        <v>4.34</v>
      </c>
      <c r="J117" s="628"/>
      <c r="K117" s="629"/>
      <c r="L117" s="630"/>
      <c r="M117" s="46"/>
    </row>
    <row r="118" spans="1:13" s="19" customFormat="1" x14ac:dyDescent="0.15">
      <c r="A118" s="643"/>
      <c r="B118" s="644"/>
      <c r="C118" s="644"/>
      <c r="D118" s="644"/>
      <c r="E118" s="644"/>
      <c r="F118" s="644"/>
      <c r="G118" s="644"/>
      <c r="H118" s="645"/>
      <c r="I118" s="65">
        <f>SUM(I97:I117)</f>
        <v>27.2</v>
      </c>
      <c r="J118" s="65" t="s">
        <v>9</v>
      </c>
      <c r="K118" s="99">
        <f>F121</f>
        <v>7185.15</v>
      </c>
      <c r="L118" s="99">
        <f>I118*K118</f>
        <v>195436.08</v>
      </c>
      <c r="M118" s="46"/>
    </row>
    <row r="119" spans="1:13" s="19" customFormat="1" x14ac:dyDescent="0.15">
      <c r="A119" s="649"/>
      <c r="B119" s="147"/>
      <c r="C119" s="75" t="s">
        <v>23</v>
      </c>
      <c r="D119" s="616"/>
      <c r="E119" s="69" t="s">
        <v>24</v>
      </c>
      <c r="F119" s="70">
        <v>6843</v>
      </c>
      <c r="G119" s="70" t="s">
        <v>25</v>
      </c>
      <c r="H119" s="736"/>
      <c r="I119" s="737"/>
      <c r="J119" s="737"/>
      <c r="K119" s="737"/>
      <c r="L119" s="738"/>
      <c r="M119" s="46"/>
    </row>
    <row r="120" spans="1:13" s="19" customFormat="1" x14ac:dyDescent="0.15">
      <c r="A120" s="650"/>
      <c r="B120" s="148"/>
      <c r="C120" s="75" t="s">
        <v>41</v>
      </c>
      <c r="D120" s="617"/>
      <c r="E120" s="69" t="s">
        <v>24</v>
      </c>
      <c r="F120" s="70">
        <f>ROUND(F119*5%,2)</f>
        <v>342.15</v>
      </c>
      <c r="G120" s="70"/>
      <c r="H120" s="739"/>
      <c r="I120" s="740"/>
      <c r="J120" s="740"/>
      <c r="K120" s="740"/>
      <c r="L120" s="741"/>
      <c r="M120" s="46"/>
    </row>
    <row r="121" spans="1:13" s="19" customFormat="1" x14ac:dyDescent="0.15">
      <c r="A121" s="650"/>
      <c r="B121" s="149"/>
      <c r="C121" s="75"/>
      <c r="D121" s="617"/>
      <c r="E121" s="69"/>
      <c r="F121" s="70">
        <f>SUM(F119:F120)</f>
        <v>7185.15</v>
      </c>
      <c r="G121" s="70"/>
      <c r="H121" s="739"/>
      <c r="I121" s="740"/>
      <c r="J121" s="740"/>
      <c r="K121" s="740"/>
      <c r="L121" s="741"/>
      <c r="M121" s="46"/>
    </row>
    <row r="122" spans="1:13" s="19" customFormat="1" ht="51.75" customHeight="1" x14ac:dyDescent="0.15">
      <c r="A122" s="50"/>
      <c r="B122" s="188"/>
      <c r="C122" s="656" t="s">
        <v>409</v>
      </c>
      <c r="D122" s="657"/>
      <c r="E122" s="657"/>
      <c r="F122" s="657"/>
      <c r="G122" s="657"/>
      <c r="H122" s="657"/>
      <c r="I122" s="657"/>
      <c r="J122" s="657"/>
      <c r="K122" s="657"/>
      <c r="L122" s="658"/>
      <c r="M122" s="46"/>
    </row>
    <row r="123" spans="1:13" s="19" customFormat="1" x14ac:dyDescent="0.15">
      <c r="A123" s="573"/>
      <c r="B123" s="148"/>
      <c r="C123" s="745" t="s">
        <v>412</v>
      </c>
      <c r="D123" s="176"/>
      <c r="E123" s="69">
        <f t="shared" ref="E123:F143" si="10">E97</f>
        <v>2</v>
      </c>
      <c r="F123" s="70">
        <f t="shared" si="10"/>
        <v>10.585000000000001</v>
      </c>
      <c r="G123" s="70"/>
      <c r="H123" s="70">
        <f t="shared" ref="H123:H143" si="11">(G97+(H97-0.15)*2)</f>
        <v>1.2</v>
      </c>
      <c r="I123" s="70">
        <f>E123*F123*H123</f>
        <v>25.404</v>
      </c>
      <c r="J123" s="194"/>
      <c r="K123" s="194"/>
      <c r="L123" s="195"/>
      <c r="M123" s="46"/>
    </row>
    <row r="124" spans="1:13" s="19" customFormat="1" x14ac:dyDescent="0.15">
      <c r="A124" s="574"/>
      <c r="B124" s="148"/>
      <c r="C124" s="745"/>
      <c r="D124" s="176"/>
      <c r="E124" s="69">
        <f t="shared" si="10"/>
        <v>1</v>
      </c>
      <c r="F124" s="70">
        <f t="shared" si="10"/>
        <v>10.585000000000001</v>
      </c>
      <c r="G124" s="70"/>
      <c r="H124" s="70">
        <f t="shared" si="11"/>
        <v>1.3499999999999999</v>
      </c>
      <c r="I124" s="70">
        <f t="shared" ref="I124:I143" si="12">E124*F124*H124</f>
        <v>14.28975</v>
      </c>
      <c r="J124" s="194"/>
      <c r="K124" s="194"/>
      <c r="L124" s="195"/>
      <c r="M124" s="46"/>
    </row>
    <row r="125" spans="1:13" s="19" customFormat="1" x14ac:dyDescent="0.15">
      <c r="A125" s="574"/>
      <c r="B125" s="148"/>
      <c r="C125" s="745"/>
      <c r="D125" s="176"/>
      <c r="E125" s="69">
        <f t="shared" si="10"/>
        <v>1</v>
      </c>
      <c r="F125" s="70">
        <f t="shared" si="10"/>
        <v>4.3600000000000003</v>
      </c>
      <c r="G125" s="70"/>
      <c r="H125" s="70">
        <f t="shared" si="11"/>
        <v>1.0999999999999999</v>
      </c>
      <c r="I125" s="70">
        <f t="shared" si="12"/>
        <v>4.7959999999999994</v>
      </c>
      <c r="J125" s="194"/>
      <c r="K125" s="194"/>
      <c r="L125" s="195"/>
      <c r="M125" s="46"/>
    </row>
    <row r="126" spans="1:13" s="19" customFormat="1" x14ac:dyDescent="0.15">
      <c r="A126" s="574"/>
      <c r="B126" s="148"/>
      <c r="C126" s="745"/>
      <c r="D126" s="176"/>
      <c r="E126" s="69">
        <f t="shared" si="10"/>
        <v>1</v>
      </c>
      <c r="F126" s="70">
        <f t="shared" si="10"/>
        <v>10.585000000000001</v>
      </c>
      <c r="G126" s="70"/>
      <c r="H126" s="70">
        <f t="shared" si="11"/>
        <v>1.2</v>
      </c>
      <c r="I126" s="70">
        <f t="shared" si="12"/>
        <v>12.702</v>
      </c>
      <c r="J126" s="194"/>
      <c r="K126" s="194"/>
      <c r="L126" s="195"/>
      <c r="M126" s="46"/>
    </row>
    <row r="127" spans="1:13" s="19" customFormat="1" x14ac:dyDescent="0.15">
      <c r="A127" s="574"/>
      <c r="B127" s="148"/>
      <c r="C127" s="745"/>
      <c r="D127" s="176"/>
      <c r="E127" s="69">
        <f t="shared" si="10"/>
        <v>2</v>
      </c>
      <c r="F127" s="70">
        <f t="shared" si="10"/>
        <v>2</v>
      </c>
      <c r="G127" s="70"/>
      <c r="H127" s="70">
        <f t="shared" si="11"/>
        <v>1.0999999999999999</v>
      </c>
      <c r="I127" s="70">
        <f t="shared" si="12"/>
        <v>4.3999999999999995</v>
      </c>
      <c r="J127" s="194"/>
      <c r="K127" s="194"/>
      <c r="L127" s="195"/>
      <c r="M127" s="46"/>
    </row>
    <row r="128" spans="1:13" s="19" customFormat="1" x14ac:dyDescent="0.15">
      <c r="A128" s="574"/>
      <c r="B128" s="148"/>
      <c r="C128" s="745"/>
      <c r="D128" s="176"/>
      <c r="E128" s="69">
        <f t="shared" si="10"/>
        <v>1</v>
      </c>
      <c r="F128" s="70">
        <f t="shared" si="10"/>
        <v>8.5850000000000009</v>
      </c>
      <c r="G128" s="70"/>
      <c r="H128" s="70">
        <f t="shared" si="11"/>
        <v>1.5</v>
      </c>
      <c r="I128" s="70">
        <f t="shared" si="12"/>
        <v>12.877500000000001</v>
      </c>
      <c r="J128" s="194"/>
      <c r="K128" s="194"/>
      <c r="L128" s="195"/>
      <c r="M128" s="46"/>
    </row>
    <row r="129" spans="1:13" s="19" customFormat="1" x14ac:dyDescent="0.15">
      <c r="A129" s="574"/>
      <c r="B129" s="148"/>
      <c r="C129" s="745"/>
      <c r="D129" s="176"/>
      <c r="E129" s="69">
        <f t="shared" si="10"/>
        <v>1</v>
      </c>
      <c r="F129" s="70">
        <f t="shared" si="10"/>
        <v>4.05</v>
      </c>
      <c r="G129" s="70"/>
      <c r="H129" s="70">
        <f t="shared" si="11"/>
        <v>1.0999999999999999</v>
      </c>
      <c r="I129" s="70">
        <f t="shared" si="12"/>
        <v>4.4549999999999992</v>
      </c>
      <c r="J129" s="194"/>
      <c r="K129" s="194"/>
      <c r="L129" s="195"/>
      <c r="M129" s="46"/>
    </row>
    <row r="130" spans="1:13" s="19" customFormat="1" x14ac:dyDescent="0.15">
      <c r="A130" s="574"/>
      <c r="B130" s="148"/>
      <c r="C130" s="745"/>
      <c r="D130" s="176"/>
      <c r="E130" s="69">
        <f t="shared" si="10"/>
        <v>1</v>
      </c>
      <c r="F130" s="70">
        <f t="shared" si="10"/>
        <v>3.4350000000000001</v>
      </c>
      <c r="G130" s="70"/>
      <c r="H130" s="70">
        <f t="shared" si="11"/>
        <v>1.2</v>
      </c>
      <c r="I130" s="70">
        <f t="shared" si="12"/>
        <v>4.1219999999999999</v>
      </c>
      <c r="J130" s="194"/>
      <c r="K130" s="194"/>
      <c r="L130" s="195"/>
      <c r="M130" s="46"/>
    </row>
    <row r="131" spans="1:13" s="19" customFormat="1" x14ac:dyDescent="0.15">
      <c r="A131" s="574"/>
      <c r="B131" s="148"/>
      <c r="C131" s="745"/>
      <c r="D131" s="176"/>
      <c r="E131" s="69">
        <f t="shared" si="10"/>
        <v>1</v>
      </c>
      <c r="F131" s="70">
        <f t="shared" si="10"/>
        <v>3.4350000000000001</v>
      </c>
      <c r="G131" s="70"/>
      <c r="H131" s="70">
        <f t="shared" si="11"/>
        <v>1.0999999999999999</v>
      </c>
      <c r="I131" s="70">
        <f t="shared" si="12"/>
        <v>3.7784999999999997</v>
      </c>
      <c r="J131" s="194"/>
      <c r="K131" s="194"/>
      <c r="L131" s="195"/>
      <c r="M131" s="46"/>
    </row>
    <row r="132" spans="1:13" s="19" customFormat="1" x14ac:dyDescent="0.15">
      <c r="A132" s="574"/>
      <c r="B132" s="148"/>
      <c r="C132" s="745"/>
      <c r="D132" s="176"/>
      <c r="E132" s="69">
        <f t="shared" si="10"/>
        <v>1</v>
      </c>
      <c r="F132" s="70">
        <f t="shared" si="10"/>
        <v>6.9550000000000001</v>
      </c>
      <c r="G132" s="70"/>
      <c r="H132" s="70">
        <f t="shared" si="11"/>
        <v>1.2</v>
      </c>
      <c r="I132" s="70">
        <f t="shared" si="12"/>
        <v>8.3460000000000001</v>
      </c>
      <c r="J132" s="194"/>
      <c r="K132" s="194"/>
      <c r="L132" s="195"/>
      <c r="M132" s="46"/>
    </row>
    <row r="133" spans="1:13" s="19" customFormat="1" x14ac:dyDescent="0.15">
      <c r="A133" s="574"/>
      <c r="B133" s="148"/>
      <c r="C133" s="745"/>
      <c r="D133" s="176"/>
      <c r="E133" s="69">
        <f t="shared" si="10"/>
        <v>1</v>
      </c>
      <c r="F133" s="70">
        <f t="shared" si="10"/>
        <v>14.65</v>
      </c>
      <c r="G133" s="70"/>
      <c r="H133" s="70">
        <f t="shared" si="11"/>
        <v>1.2</v>
      </c>
      <c r="I133" s="70">
        <f t="shared" si="12"/>
        <v>17.579999999999998</v>
      </c>
      <c r="J133" s="194"/>
      <c r="K133" s="194"/>
      <c r="L133" s="195"/>
      <c r="M133" s="46"/>
    </row>
    <row r="134" spans="1:13" s="19" customFormat="1" x14ac:dyDescent="0.15">
      <c r="A134" s="574"/>
      <c r="B134" s="148"/>
      <c r="C134" s="745"/>
      <c r="D134" s="176"/>
      <c r="E134" s="69">
        <f t="shared" si="10"/>
        <v>1</v>
      </c>
      <c r="F134" s="70">
        <f t="shared" si="10"/>
        <v>9.44</v>
      </c>
      <c r="G134" s="70"/>
      <c r="H134" s="70">
        <f t="shared" si="11"/>
        <v>1.0999999999999999</v>
      </c>
      <c r="I134" s="70">
        <f t="shared" si="12"/>
        <v>10.383999999999999</v>
      </c>
      <c r="J134" s="194"/>
      <c r="K134" s="194"/>
      <c r="L134" s="195"/>
      <c r="M134" s="46"/>
    </row>
    <row r="135" spans="1:13" s="19" customFormat="1" x14ac:dyDescent="0.15">
      <c r="A135" s="574"/>
      <c r="B135" s="148"/>
      <c r="C135" s="745"/>
      <c r="D135" s="176"/>
      <c r="E135" s="69">
        <f t="shared" si="10"/>
        <v>1</v>
      </c>
      <c r="F135" s="70">
        <f t="shared" si="10"/>
        <v>1.9</v>
      </c>
      <c r="G135" s="70"/>
      <c r="H135" s="70">
        <f t="shared" si="11"/>
        <v>1.0999999999999999</v>
      </c>
      <c r="I135" s="70">
        <f t="shared" si="12"/>
        <v>2.09</v>
      </c>
      <c r="J135" s="194"/>
      <c r="K135" s="194"/>
      <c r="L135" s="195"/>
      <c r="M135" s="46"/>
    </row>
    <row r="136" spans="1:13" s="19" customFormat="1" x14ac:dyDescent="0.15">
      <c r="A136" s="574"/>
      <c r="B136" s="148"/>
      <c r="C136" s="745"/>
      <c r="D136" s="176"/>
      <c r="E136" s="69">
        <f t="shared" si="10"/>
        <v>1</v>
      </c>
      <c r="F136" s="70">
        <f t="shared" si="10"/>
        <v>3.7749999999999999</v>
      </c>
      <c r="G136" s="70"/>
      <c r="H136" s="70">
        <f t="shared" si="11"/>
        <v>1.0999999999999999</v>
      </c>
      <c r="I136" s="70">
        <f t="shared" si="12"/>
        <v>4.152499999999999</v>
      </c>
      <c r="J136" s="194"/>
      <c r="K136" s="194"/>
      <c r="L136" s="195"/>
      <c r="M136" s="46"/>
    </row>
    <row r="137" spans="1:13" s="19" customFormat="1" x14ac:dyDescent="0.15">
      <c r="A137" s="574"/>
      <c r="B137" s="148"/>
      <c r="C137" s="745"/>
      <c r="D137" s="176"/>
      <c r="E137" s="69">
        <f t="shared" si="10"/>
        <v>2</v>
      </c>
      <c r="F137" s="70">
        <f t="shared" si="10"/>
        <v>4.2699999999999996</v>
      </c>
      <c r="G137" s="70"/>
      <c r="H137" s="70">
        <f t="shared" si="11"/>
        <v>1.2</v>
      </c>
      <c r="I137" s="70">
        <f t="shared" si="12"/>
        <v>10.247999999999999</v>
      </c>
      <c r="J137" s="194"/>
      <c r="K137" s="194"/>
      <c r="L137" s="195"/>
      <c r="M137" s="46"/>
    </row>
    <row r="138" spans="1:13" s="19" customFormat="1" x14ac:dyDescent="0.15">
      <c r="A138" s="574"/>
      <c r="B138" s="148"/>
      <c r="C138" s="745"/>
      <c r="D138" s="176"/>
      <c r="E138" s="69">
        <f t="shared" si="10"/>
        <v>1</v>
      </c>
      <c r="F138" s="70">
        <f t="shared" si="10"/>
        <v>3.85</v>
      </c>
      <c r="G138" s="70"/>
      <c r="H138" s="70">
        <f t="shared" si="11"/>
        <v>1.2</v>
      </c>
      <c r="I138" s="70">
        <f t="shared" si="12"/>
        <v>4.62</v>
      </c>
      <c r="J138" s="194"/>
      <c r="K138" s="194"/>
      <c r="L138" s="195"/>
      <c r="M138" s="46"/>
    </row>
    <row r="139" spans="1:13" s="19" customFormat="1" x14ac:dyDescent="0.15">
      <c r="A139" s="574"/>
      <c r="B139" s="148"/>
      <c r="C139" s="745"/>
      <c r="D139" s="176"/>
      <c r="E139" s="69">
        <f t="shared" si="10"/>
        <v>1</v>
      </c>
      <c r="F139" s="70">
        <f t="shared" si="10"/>
        <v>5.73</v>
      </c>
      <c r="G139" s="70"/>
      <c r="H139" s="70">
        <f t="shared" si="11"/>
        <v>1.2</v>
      </c>
      <c r="I139" s="70">
        <f t="shared" si="12"/>
        <v>6.8760000000000003</v>
      </c>
      <c r="J139" s="194"/>
      <c r="K139" s="194"/>
      <c r="L139" s="195"/>
      <c r="M139" s="46"/>
    </row>
    <row r="140" spans="1:13" s="19" customFormat="1" x14ac:dyDescent="0.15">
      <c r="A140" s="574"/>
      <c r="B140" s="148"/>
      <c r="C140" s="745"/>
      <c r="D140" s="176"/>
      <c r="E140" s="69">
        <f t="shared" si="10"/>
        <v>1</v>
      </c>
      <c r="F140" s="70">
        <f t="shared" si="10"/>
        <v>3.335</v>
      </c>
      <c r="G140" s="70"/>
      <c r="H140" s="70">
        <f t="shared" si="11"/>
        <v>1.2</v>
      </c>
      <c r="I140" s="70">
        <f t="shared" si="12"/>
        <v>4.0019999999999998</v>
      </c>
      <c r="J140" s="194"/>
      <c r="K140" s="194"/>
      <c r="L140" s="195"/>
      <c r="M140" s="46"/>
    </row>
    <row r="141" spans="1:13" s="19" customFormat="1" x14ac:dyDescent="0.15">
      <c r="A141" s="574"/>
      <c r="B141" s="148"/>
      <c r="C141" s="745"/>
      <c r="D141" s="176"/>
      <c r="E141" s="69">
        <f t="shared" si="10"/>
        <v>1</v>
      </c>
      <c r="F141" s="70">
        <f t="shared" si="10"/>
        <v>4.4749999999999996</v>
      </c>
      <c r="G141" s="70"/>
      <c r="H141" s="70">
        <f t="shared" si="11"/>
        <v>0.89999999999999991</v>
      </c>
      <c r="I141" s="70">
        <f t="shared" si="12"/>
        <v>4.027499999999999</v>
      </c>
      <c r="J141" s="194"/>
      <c r="K141" s="194"/>
      <c r="L141" s="195"/>
      <c r="M141" s="46"/>
    </row>
    <row r="142" spans="1:13" s="19" customFormat="1" x14ac:dyDescent="0.15">
      <c r="A142" s="574"/>
      <c r="B142" s="148"/>
      <c r="C142" s="745"/>
      <c r="D142" s="176"/>
      <c r="E142" s="69">
        <f t="shared" si="10"/>
        <v>1</v>
      </c>
      <c r="F142" s="70">
        <f t="shared" si="10"/>
        <v>2.25</v>
      </c>
      <c r="G142" s="70"/>
      <c r="H142" s="70">
        <f t="shared" si="11"/>
        <v>1.0999999999999999</v>
      </c>
      <c r="I142" s="70">
        <f t="shared" si="12"/>
        <v>2.4749999999999996</v>
      </c>
      <c r="J142" s="194"/>
      <c r="K142" s="194"/>
      <c r="L142" s="195"/>
      <c r="M142" s="46"/>
    </row>
    <row r="143" spans="1:13" s="19" customFormat="1" x14ac:dyDescent="0.15">
      <c r="A143" s="575"/>
      <c r="B143" s="149"/>
      <c r="C143" s="745"/>
      <c r="D143" s="176"/>
      <c r="E143" s="69">
        <f t="shared" si="10"/>
        <v>1</v>
      </c>
      <c r="F143" s="70">
        <f t="shared" si="10"/>
        <v>24.09</v>
      </c>
      <c r="G143" s="70"/>
      <c r="H143" s="70">
        <f t="shared" si="11"/>
        <v>1.2</v>
      </c>
      <c r="I143" s="70">
        <f t="shared" si="12"/>
        <v>28.907999999999998</v>
      </c>
      <c r="J143" s="194"/>
      <c r="K143" s="194"/>
      <c r="L143" s="195"/>
      <c r="M143" s="46"/>
    </row>
    <row r="144" spans="1:13" s="19" customFormat="1" x14ac:dyDescent="0.15">
      <c r="A144" s="643"/>
      <c r="B144" s="644"/>
      <c r="C144" s="644"/>
      <c r="D144" s="644"/>
      <c r="E144" s="644"/>
      <c r="F144" s="644"/>
      <c r="G144" s="644"/>
      <c r="H144" s="645"/>
      <c r="I144" s="65">
        <f>SUM(I123:I143)</f>
        <v>190.53375</v>
      </c>
      <c r="J144" s="65" t="s">
        <v>400</v>
      </c>
      <c r="K144" s="99">
        <v>645</v>
      </c>
      <c r="L144" s="99">
        <f>I144*K144</f>
        <v>122894.26875</v>
      </c>
      <c r="M144" s="46"/>
    </row>
    <row r="145" spans="1:13" s="19" customFormat="1" x14ac:dyDescent="0.15">
      <c r="A145" s="703"/>
      <c r="B145" s="704"/>
      <c r="C145" s="704"/>
      <c r="D145" s="704"/>
      <c r="E145" s="704"/>
      <c r="F145" s="704"/>
      <c r="G145" s="704"/>
      <c r="H145" s="704"/>
      <c r="I145" s="704"/>
      <c r="J145" s="704"/>
      <c r="K145" s="704"/>
      <c r="L145" s="705"/>
      <c r="M145" s="46"/>
    </row>
    <row r="146" spans="1:13" x14ac:dyDescent="0.15">
      <c r="A146" s="50"/>
      <c r="B146" s="156" t="s">
        <v>416</v>
      </c>
      <c r="C146" s="667" t="s">
        <v>17</v>
      </c>
      <c r="D146" s="668"/>
      <c r="E146" s="668"/>
      <c r="F146" s="668"/>
      <c r="G146" s="668"/>
      <c r="H146" s="668"/>
      <c r="I146" s="668"/>
      <c r="J146" s="668"/>
      <c r="K146" s="668"/>
      <c r="L146" s="669"/>
      <c r="M146" s="38"/>
    </row>
    <row r="147" spans="1:13" x14ac:dyDescent="0.15">
      <c r="A147" s="649"/>
      <c r="B147" s="147"/>
      <c r="C147" s="616"/>
      <c r="D147" s="80"/>
      <c r="E147" s="69">
        <v>1</v>
      </c>
      <c r="F147" s="70">
        <v>4.3449999999999998</v>
      </c>
      <c r="G147" s="70">
        <v>4.2699999999999996</v>
      </c>
      <c r="H147" s="70">
        <v>0.15</v>
      </c>
      <c r="I147" s="70">
        <f t="shared" ref="I147:I163" si="13">ROUND(E147*F147*G147*H147,2)</f>
        <v>2.78</v>
      </c>
      <c r="J147" s="622"/>
      <c r="K147" s="623"/>
      <c r="L147" s="624"/>
      <c r="M147" s="38"/>
    </row>
    <row r="148" spans="1:13" x14ac:dyDescent="0.15">
      <c r="A148" s="650"/>
      <c r="B148" s="148"/>
      <c r="C148" s="617"/>
      <c r="D148" s="86"/>
      <c r="E148" s="69">
        <v>1</v>
      </c>
      <c r="F148" s="70">
        <v>2.5649999999999999</v>
      </c>
      <c r="G148" s="70">
        <v>4.2699999999999996</v>
      </c>
      <c r="H148" s="70">
        <v>0.15</v>
      </c>
      <c r="I148" s="70">
        <f t="shared" si="13"/>
        <v>1.64</v>
      </c>
      <c r="J148" s="625"/>
      <c r="K148" s="626"/>
      <c r="L148" s="627"/>
      <c r="M148" s="38"/>
    </row>
    <row r="149" spans="1:13" x14ac:dyDescent="0.15">
      <c r="A149" s="650"/>
      <c r="B149" s="148"/>
      <c r="C149" s="617"/>
      <c r="D149" s="86"/>
      <c r="E149" s="69">
        <v>1</v>
      </c>
      <c r="F149" s="70">
        <v>3.3325</v>
      </c>
      <c r="G149" s="70">
        <v>4.2699999999999996</v>
      </c>
      <c r="H149" s="70">
        <v>0.15</v>
      </c>
      <c r="I149" s="70">
        <f t="shared" si="13"/>
        <v>2.13</v>
      </c>
      <c r="J149" s="625"/>
      <c r="K149" s="626"/>
      <c r="L149" s="627"/>
      <c r="M149" s="38"/>
    </row>
    <row r="150" spans="1:13" x14ac:dyDescent="0.15">
      <c r="A150" s="650"/>
      <c r="B150" s="148"/>
      <c r="C150" s="617"/>
      <c r="D150" s="86"/>
      <c r="E150" s="69">
        <v>1</v>
      </c>
      <c r="F150" s="70">
        <v>4.3449999999999998</v>
      </c>
      <c r="G150" s="70">
        <v>3.85</v>
      </c>
      <c r="H150" s="70">
        <v>0.15</v>
      </c>
      <c r="I150" s="70">
        <f t="shared" si="13"/>
        <v>2.5099999999999998</v>
      </c>
      <c r="J150" s="625"/>
      <c r="K150" s="626"/>
      <c r="L150" s="627"/>
      <c r="M150" s="38"/>
    </row>
    <row r="151" spans="1:13" x14ac:dyDescent="0.15">
      <c r="A151" s="650"/>
      <c r="B151" s="148"/>
      <c r="C151" s="617"/>
      <c r="D151" s="86"/>
      <c r="E151" s="69">
        <v>1</v>
      </c>
      <c r="F151" s="70">
        <v>6.04</v>
      </c>
      <c r="G151" s="70">
        <v>3.85</v>
      </c>
      <c r="H151" s="70">
        <v>0.15</v>
      </c>
      <c r="I151" s="70">
        <f t="shared" si="13"/>
        <v>3.49</v>
      </c>
      <c r="J151" s="625"/>
      <c r="K151" s="626"/>
      <c r="L151" s="627"/>
      <c r="M151" s="38"/>
    </row>
    <row r="152" spans="1:13" x14ac:dyDescent="0.15">
      <c r="A152" s="650"/>
      <c r="B152" s="148"/>
      <c r="C152" s="617"/>
      <c r="D152" s="86"/>
      <c r="E152" s="69">
        <v>1</v>
      </c>
      <c r="F152" s="70">
        <v>6.0149999999999997</v>
      </c>
      <c r="G152" s="70">
        <v>5.73</v>
      </c>
      <c r="H152" s="70">
        <v>0.15</v>
      </c>
      <c r="I152" s="70">
        <f t="shared" si="13"/>
        <v>5.17</v>
      </c>
      <c r="J152" s="625"/>
      <c r="K152" s="626"/>
      <c r="L152" s="627"/>
      <c r="M152" s="38"/>
    </row>
    <row r="153" spans="1:13" x14ac:dyDescent="0.15">
      <c r="A153" s="650"/>
      <c r="B153" s="148"/>
      <c r="C153" s="617"/>
      <c r="D153" s="86"/>
      <c r="E153" s="69">
        <v>1</v>
      </c>
      <c r="F153" s="70">
        <v>4.37</v>
      </c>
      <c r="G153" s="70">
        <v>3.28</v>
      </c>
      <c r="H153" s="70">
        <v>0.15</v>
      </c>
      <c r="I153" s="70">
        <f t="shared" si="13"/>
        <v>2.15</v>
      </c>
      <c r="J153" s="625"/>
      <c r="K153" s="626"/>
      <c r="L153" s="627"/>
      <c r="M153" s="38"/>
    </row>
    <row r="154" spans="1:13" x14ac:dyDescent="0.15">
      <c r="A154" s="650"/>
      <c r="B154" s="148"/>
      <c r="C154" s="617"/>
      <c r="D154" s="86"/>
      <c r="E154" s="69">
        <v>1</v>
      </c>
      <c r="F154" s="70">
        <v>2.7149999999999999</v>
      </c>
      <c r="G154" s="70">
        <v>2.25</v>
      </c>
      <c r="H154" s="70">
        <v>0.15</v>
      </c>
      <c r="I154" s="70">
        <f t="shared" si="13"/>
        <v>0.92</v>
      </c>
      <c r="J154" s="625"/>
      <c r="K154" s="626"/>
      <c r="L154" s="627"/>
      <c r="M154" s="38"/>
    </row>
    <row r="155" spans="1:13" x14ac:dyDescent="0.15">
      <c r="A155" s="650"/>
      <c r="B155" s="148"/>
      <c r="C155" s="617"/>
      <c r="D155" s="86"/>
      <c r="E155" s="69">
        <v>1</v>
      </c>
      <c r="F155" s="70">
        <v>1.4950000000000001</v>
      </c>
      <c r="G155" s="70">
        <v>2.2549999999999999</v>
      </c>
      <c r="H155" s="70">
        <v>0.15</v>
      </c>
      <c r="I155" s="70">
        <f t="shared" si="13"/>
        <v>0.51</v>
      </c>
      <c r="J155" s="625"/>
      <c r="K155" s="626"/>
      <c r="L155" s="627"/>
      <c r="M155" s="38"/>
    </row>
    <row r="156" spans="1:13" x14ac:dyDescent="0.15">
      <c r="A156" s="650"/>
      <c r="B156" s="148"/>
      <c r="C156" s="617"/>
      <c r="D156" s="86"/>
      <c r="E156" s="69">
        <v>1</v>
      </c>
      <c r="F156" s="70">
        <v>6.0350000000000001</v>
      </c>
      <c r="G156" s="70">
        <v>3.335</v>
      </c>
      <c r="H156" s="70">
        <v>0.15</v>
      </c>
      <c r="I156" s="70">
        <f t="shared" si="13"/>
        <v>3.02</v>
      </c>
      <c r="J156" s="625"/>
      <c r="K156" s="626"/>
      <c r="L156" s="627"/>
      <c r="M156" s="38"/>
    </row>
    <row r="157" spans="1:13" x14ac:dyDescent="0.15">
      <c r="A157" s="650"/>
      <c r="B157" s="148"/>
      <c r="C157" s="617"/>
      <c r="D157" s="86"/>
      <c r="E157" s="69">
        <v>1</v>
      </c>
      <c r="F157" s="70">
        <v>4.3550000000000004</v>
      </c>
      <c r="G157" s="70">
        <v>3.335</v>
      </c>
      <c r="H157" s="70">
        <v>0.15</v>
      </c>
      <c r="I157" s="70">
        <f t="shared" si="13"/>
        <v>2.1800000000000002</v>
      </c>
      <c r="J157" s="625"/>
      <c r="K157" s="626"/>
      <c r="L157" s="627"/>
      <c r="M157" s="38"/>
    </row>
    <row r="158" spans="1:13" x14ac:dyDescent="0.15">
      <c r="A158" s="650"/>
      <c r="B158" s="148"/>
      <c r="C158" s="617"/>
      <c r="D158" s="86"/>
      <c r="E158" s="69">
        <v>1</v>
      </c>
      <c r="F158" s="70">
        <v>4.04</v>
      </c>
      <c r="G158" s="70">
        <v>1.9</v>
      </c>
      <c r="H158" s="70">
        <v>0.15</v>
      </c>
      <c r="I158" s="70">
        <f t="shared" si="13"/>
        <v>1.1499999999999999</v>
      </c>
      <c r="J158" s="625"/>
      <c r="K158" s="626"/>
      <c r="L158" s="627"/>
      <c r="M158" s="38"/>
    </row>
    <row r="159" spans="1:13" x14ac:dyDescent="0.15">
      <c r="A159" s="650"/>
      <c r="B159" s="148"/>
      <c r="C159" s="617"/>
      <c r="D159" s="86"/>
      <c r="E159" s="69">
        <v>1</v>
      </c>
      <c r="F159" s="70">
        <v>1.1000000000000001</v>
      </c>
      <c r="G159" s="70">
        <v>2.4</v>
      </c>
      <c r="H159" s="70">
        <v>0.15</v>
      </c>
      <c r="I159" s="70">
        <f t="shared" si="13"/>
        <v>0.4</v>
      </c>
      <c r="J159" s="625"/>
      <c r="K159" s="626"/>
      <c r="L159" s="627"/>
      <c r="M159" s="38"/>
    </row>
    <row r="160" spans="1:13" x14ac:dyDescent="0.15">
      <c r="A160" s="650"/>
      <c r="B160" s="148"/>
      <c r="C160" s="617"/>
      <c r="D160" s="86"/>
      <c r="E160" s="69">
        <v>1</v>
      </c>
      <c r="F160" s="70">
        <v>2.415</v>
      </c>
      <c r="G160" s="70">
        <v>2.375</v>
      </c>
      <c r="H160" s="70">
        <v>0.15</v>
      </c>
      <c r="I160" s="70">
        <f t="shared" si="13"/>
        <v>0.86</v>
      </c>
      <c r="J160" s="625"/>
      <c r="K160" s="626"/>
      <c r="L160" s="627"/>
      <c r="M160" s="38"/>
    </row>
    <row r="161" spans="1:13" x14ac:dyDescent="0.15">
      <c r="A161" s="650"/>
      <c r="B161" s="148"/>
      <c r="C161" s="617"/>
      <c r="D161" s="86"/>
      <c r="E161" s="69">
        <v>1</v>
      </c>
      <c r="F161" s="70">
        <v>4.3449999999999998</v>
      </c>
      <c r="G161" s="70">
        <v>4.4749999999999996</v>
      </c>
      <c r="H161" s="70">
        <v>0.15</v>
      </c>
      <c r="I161" s="70">
        <f t="shared" si="13"/>
        <v>2.92</v>
      </c>
      <c r="J161" s="625"/>
      <c r="K161" s="626"/>
      <c r="L161" s="627"/>
      <c r="M161" s="38"/>
    </row>
    <row r="162" spans="1:13" x14ac:dyDescent="0.15">
      <c r="A162" s="650"/>
      <c r="B162" s="148"/>
      <c r="C162" s="617"/>
      <c r="D162" s="86"/>
      <c r="E162" s="69">
        <v>1</v>
      </c>
      <c r="F162" s="70">
        <v>3.4350000000000001</v>
      </c>
      <c r="G162" s="70">
        <v>1</v>
      </c>
      <c r="H162" s="70">
        <v>0.15</v>
      </c>
      <c r="I162" s="70">
        <f t="shared" si="13"/>
        <v>0.52</v>
      </c>
      <c r="J162" s="625"/>
      <c r="K162" s="626"/>
      <c r="L162" s="627"/>
      <c r="M162" s="38"/>
    </row>
    <row r="163" spans="1:13" x14ac:dyDescent="0.15">
      <c r="A163" s="651"/>
      <c r="B163" s="149"/>
      <c r="C163" s="618"/>
      <c r="D163" s="87"/>
      <c r="E163" s="69">
        <v>1</v>
      </c>
      <c r="F163" s="70">
        <v>7.5149999999999997</v>
      </c>
      <c r="G163" s="70">
        <v>3.45</v>
      </c>
      <c r="H163" s="70">
        <v>0.15</v>
      </c>
      <c r="I163" s="70">
        <f t="shared" si="13"/>
        <v>3.89</v>
      </c>
      <c r="J163" s="628"/>
      <c r="K163" s="629"/>
      <c r="L163" s="630"/>
      <c r="M163" s="38"/>
    </row>
    <row r="164" spans="1:13" x14ac:dyDescent="0.15">
      <c r="A164" s="643"/>
      <c r="B164" s="644"/>
      <c r="C164" s="644"/>
      <c r="D164" s="644"/>
      <c r="E164" s="644"/>
      <c r="F164" s="644"/>
      <c r="G164" s="644"/>
      <c r="H164" s="645"/>
      <c r="I164" s="65">
        <f>SUM(I147:I163)</f>
        <v>36.24</v>
      </c>
      <c r="J164" s="65" t="s">
        <v>9</v>
      </c>
      <c r="K164" s="99">
        <f>F167</f>
        <v>7185.15</v>
      </c>
      <c r="L164" s="99">
        <f>I164*K164</f>
        <v>260389.83600000001</v>
      </c>
      <c r="M164" s="38"/>
    </row>
    <row r="165" spans="1:13" x14ac:dyDescent="0.15">
      <c r="A165" s="649"/>
      <c r="B165" s="147"/>
      <c r="C165" s="75" t="s">
        <v>23</v>
      </c>
      <c r="D165" s="616"/>
      <c r="E165" s="69" t="s">
        <v>24</v>
      </c>
      <c r="F165" s="70">
        <v>6843</v>
      </c>
      <c r="G165" s="70" t="s">
        <v>25</v>
      </c>
      <c r="H165" s="622"/>
      <c r="I165" s="623"/>
      <c r="J165" s="623"/>
      <c r="K165" s="623"/>
      <c r="L165" s="624"/>
      <c r="M165" s="38"/>
    </row>
    <row r="166" spans="1:13" x14ac:dyDescent="0.15">
      <c r="A166" s="650"/>
      <c r="B166" s="148"/>
      <c r="C166" s="75" t="s">
        <v>41</v>
      </c>
      <c r="D166" s="617"/>
      <c r="E166" s="69" t="s">
        <v>24</v>
      </c>
      <c r="F166" s="70">
        <f>ROUND(F165*5%,2)</f>
        <v>342.15</v>
      </c>
      <c r="G166" s="70"/>
      <c r="H166" s="625"/>
      <c r="I166" s="626"/>
      <c r="J166" s="626"/>
      <c r="K166" s="626"/>
      <c r="L166" s="627"/>
      <c r="M166" s="38"/>
    </row>
    <row r="167" spans="1:13" x14ac:dyDescent="0.15">
      <c r="A167" s="651"/>
      <c r="B167" s="149"/>
      <c r="C167" s="75"/>
      <c r="D167" s="618"/>
      <c r="E167" s="69"/>
      <c r="F167" s="70">
        <f>SUM(F165:F166)</f>
        <v>7185.15</v>
      </c>
      <c r="G167" s="70"/>
      <c r="H167" s="628"/>
      <c r="I167" s="629"/>
      <c r="J167" s="629"/>
      <c r="K167" s="629"/>
      <c r="L167" s="630"/>
      <c r="M167" s="38"/>
    </row>
    <row r="168" spans="1:13" x14ac:dyDescent="0.15">
      <c r="A168" s="158"/>
      <c r="B168" s="188"/>
      <c r="C168" s="224"/>
      <c r="D168" s="176"/>
      <c r="E168" s="176"/>
      <c r="F168" s="225"/>
      <c r="G168" s="178"/>
      <c r="H168" s="178"/>
      <c r="I168" s="178"/>
      <c r="J168" s="178"/>
      <c r="K168" s="178"/>
      <c r="L168" s="179"/>
      <c r="M168" s="38"/>
    </row>
    <row r="169" spans="1:13" ht="48" customHeight="1" x14ac:dyDescent="0.15">
      <c r="A169" s="50"/>
      <c r="B169" s="50"/>
      <c r="C169" s="595" t="s">
        <v>414</v>
      </c>
      <c r="D169" s="596"/>
      <c r="E169" s="596"/>
      <c r="F169" s="596"/>
      <c r="G169" s="596"/>
      <c r="H169" s="596"/>
      <c r="I169" s="596"/>
      <c r="J169" s="596"/>
      <c r="K169" s="596"/>
      <c r="L169" s="600"/>
      <c r="M169" s="38"/>
    </row>
    <row r="170" spans="1:13" x14ac:dyDescent="0.15">
      <c r="A170" s="574"/>
      <c r="B170" s="148"/>
      <c r="C170" s="617" t="s">
        <v>413</v>
      </c>
      <c r="D170" s="186"/>
      <c r="E170" s="186">
        <f t="shared" ref="E170:G186" si="14">E147</f>
        <v>1</v>
      </c>
      <c r="F170" s="190">
        <f t="shared" si="14"/>
        <v>4.3449999999999998</v>
      </c>
      <c r="G170" s="190">
        <f t="shared" si="14"/>
        <v>4.2699999999999996</v>
      </c>
      <c r="H170" s="190"/>
      <c r="I170" s="190">
        <f>E170*F170*G170</f>
        <v>18.553149999999999</v>
      </c>
      <c r="J170" s="625"/>
      <c r="K170" s="626"/>
      <c r="L170" s="627"/>
      <c r="M170" s="38"/>
    </row>
    <row r="171" spans="1:13" x14ac:dyDescent="0.15">
      <c r="A171" s="574"/>
      <c r="B171" s="148"/>
      <c r="C171" s="617"/>
      <c r="D171" s="69"/>
      <c r="E171" s="69">
        <f t="shared" si="14"/>
        <v>1</v>
      </c>
      <c r="F171" s="70">
        <f t="shared" si="14"/>
        <v>2.5649999999999999</v>
      </c>
      <c r="G171" s="70">
        <f t="shared" si="14"/>
        <v>4.2699999999999996</v>
      </c>
      <c r="H171" s="70"/>
      <c r="I171" s="70">
        <f t="shared" ref="I171:I186" si="15">E171*F171*G171</f>
        <v>10.952549999999999</v>
      </c>
      <c r="J171" s="625"/>
      <c r="K171" s="626"/>
      <c r="L171" s="627"/>
      <c r="M171" s="38"/>
    </row>
    <row r="172" spans="1:13" x14ac:dyDescent="0.15">
      <c r="A172" s="574"/>
      <c r="B172" s="148"/>
      <c r="C172" s="617"/>
      <c r="D172" s="69"/>
      <c r="E172" s="69">
        <f t="shared" si="14"/>
        <v>1</v>
      </c>
      <c r="F172" s="70">
        <f t="shared" si="14"/>
        <v>3.3325</v>
      </c>
      <c r="G172" s="70">
        <f t="shared" si="14"/>
        <v>4.2699999999999996</v>
      </c>
      <c r="H172" s="70"/>
      <c r="I172" s="70">
        <f t="shared" si="15"/>
        <v>14.229774999999998</v>
      </c>
      <c r="J172" s="625"/>
      <c r="K172" s="626"/>
      <c r="L172" s="627"/>
      <c r="M172" s="38"/>
    </row>
    <row r="173" spans="1:13" x14ac:dyDescent="0.15">
      <c r="A173" s="574"/>
      <c r="B173" s="148"/>
      <c r="C173" s="617"/>
      <c r="D173" s="69"/>
      <c r="E173" s="69">
        <f t="shared" si="14"/>
        <v>1</v>
      </c>
      <c r="F173" s="70">
        <f t="shared" si="14"/>
        <v>4.3449999999999998</v>
      </c>
      <c r="G173" s="70">
        <f t="shared" si="14"/>
        <v>3.85</v>
      </c>
      <c r="H173" s="70"/>
      <c r="I173" s="70">
        <f t="shared" si="15"/>
        <v>16.728249999999999</v>
      </c>
      <c r="J173" s="625"/>
      <c r="K173" s="626"/>
      <c r="L173" s="627"/>
      <c r="M173" s="38"/>
    </row>
    <row r="174" spans="1:13" x14ac:dyDescent="0.15">
      <c r="A174" s="574"/>
      <c r="B174" s="148"/>
      <c r="C174" s="617"/>
      <c r="D174" s="69"/>
      <c r="E174" s="69">
        <f t="shared" si="14"/>
        <v>1</v>
      </c>
      <c r="F174" s="70">
        <f t="shared" si="14"/>
        <v>6.04</v>
      </c>
      <c r="G174" s="70">
        <f t="shared" si="14"/>
        <v>3.85</v>
      </c>
      <c r="H174" s="70"/>
      <c r="I174" s="70">
        <f t="shared" si="15"/>
        <v>23.254000000000001</v>
      </c>
      <c r="J174" s="625"/>
      <c r="K174" s="626"/>
      <c r="L174" s="627"/>
      <c r="M174" s="38"/>
    </row>
    <row r="175" spans="1:13" x14ac:dyDescent="0.15">
      <c r="A175" s="574"/>
      <c r="B175" s="148"/>
      <c r="C175" s="617"/>
      <c r="D175" s="69"/>
      <c r="E175" s="69">
        <f t="shared" si="14"/>
        <v>1</v>
      </c>
      <c r="F175" s="70">
        <f t="shared" si="14"/>
        <v>6.0149999999999997</v>
      </c>
      <c r="G175" s="70">
        <f t="shared" si="14"/>
        <v>5.73</v>
      </c>
      <c r="H175" s="70"/>
      <c r="I175" s="70">
        <f t="shared" si="15"/>
        <v>34.465949999999999</v>
      </c>
      <c r="J175" s="625"/>
      <c r="K175" s="626"/>
      <c r="L175" s="627"/>
      <c r="M175" s="38"/>
    </row>
    <row r="176" spans="1:13" x14ac:dyDescent="0.15">
      <c r="A176" s="574"/>
      <c r="B176" s="148"/>
      <c r="C176" s="617"/>
      <c r="D176" s="69"/>
      <c r="E176" s="69">
        <f t="shared" si="14"/>
        <v>1</v>
      </c>
      <c r="F176" s="70">
        <f t="shared" si="14"/>
        <v>4.37</v>
      </c>
      <c r="G176" s="70">
        <f t="shared" si="14"/>
        <v>3.28</v>
      </c>
      <c r="H176" s="70"/>
      <c r="I176" s="70">
        <f t="shared" si="15"/>
        <v>14.333599999999999</v>
      </c>
      <c r="J176" s="625"/>
      <c r="K176" s="626"/>
      <c r="L176" s="627"/>
      <c r="M176" s="38"/>
    </row>
    <row r="177" spans="1:13" x14ac:dyDescent="0.15">
      <c r="A177" s="574"/>
      <c r="B177" s="148"/>
      <c r="C177" s="617"/>
      <c r="D177" s="69"/>
      <c r="E177" s="69">
        <f t="shared" si="14"/>
        <v>1</v>
      </c>
      <c r="F177" s="70">
        <f t="shared" si="14"/>
        <v>2.7149999999999999</v>
      </c>
      <c r="G177" s="70">
        <f t="shared" si="14"/>
        <v>2.25</v>
      </c>
      <c r="H177" s="70"/>
      <c r="I177" s="70">
        <f t="shared" si="15"/>
        <v>6.1087499999999997</v>
      </c>
      <c r="J177" s="625"/>
      <c r="K177" s="626"/>
      <c r="L177" s="627"/>
      <c r="M177" s="38"/>
    </row>
    <row r="178" spans="1:13" x14ac:dyDescent="0.15">
      <c r="A178" s="574"/>
      <c r="B178" s="148"/>
      <c r="C178" s="617"/>
      <c r="D178" s="69"/>
      <c r="E178" s="69">
        <f t="shared" si="14"/>
        <v>1</v>
      </c>
      <c r="F178" s="70">
        <f t="shared" si="14"/>
        <v>1.4950000000000001</v>
      </c>
      <c r="G178" s="70">
        <f t="shared" si="14"/>
        <v>2.2549999999999999</v>
      </c>
      <c r="H178" s="70"/>
      <c r="I178" s="70">
        <f t="shared" si="15"/>
        <v>3.3712249999999999</v>
      </c>
      <c r="J178" s="625"/>
      <c r="K178" s="626"/>
      <c r="L178" s="627"/>
      <c r="M178" s="38"/>
    </row>
    <row r="179" spans="1:13" x14ac:dyDescent="0.15">
      <c r="A179" s="574"/>
      <c r="B179" s="148"/>
      <c r="C179" s="617"/>
      <c r="D179" s="69"/>
      <c r="E179" s="69">
        <f t="shared" si="14"/>
        <v>1</v>
      </c>
      <c r="F179" s="70">
        <f t="shared" si="14"/>
        <v>6.0350000000000001</v>
      </c>
      <c r="G179" s="70">
        <f t="shared" si="14"/>
        <v>3.335</v>
      </c>
      <c r="H179" s="70"/>
      <c r="I179" s="70">
        <f t="shared" si="15"/>
        <v>20.126725</v>
      </c>
      <c r="J179" s="625"/>
      <c r="K179" s="626"/>
      <c r="L179" s="627"/>
      <c r="M179" s="38"/>
    </row>
    <row r="180" spans="1:13" x14ac:dyDescent="0.15">
      <c r="A180" s="574"/>
      <c r="B180" s="148"/>
      <c r="C180" s="617"/>
      <c r="D180" s="69"/>
      <c r="E180" s="69">
        <f t="shared" si="14"/>
        <v>1</v>
      </c>
      <c r="F180" s="70">
        <f t="shared" si="14"/>
        <v>4.3550000000000004</v>
      </c>
      <c r="G180" s="70">
        <f t="shared" si="14"/>
        <v>3.335</v>
      </c>
      <c r="H180" s="70"/>
      <c r="I180" s="70">
        <f t="shared" si="15"/>
        <v>14.523925000000002</v>
      </c>
      <c r="J180" s="625"/>
      <c r="K180" s="626"/>
      <c r="L180" s="627"/>
      <c r="M180" s="38"/>
    </row>
    <row r="181" spans="1:13" x14ac:dyDescent="0.15">
      <c r="A181" s="574"/>
      <c r="B181" s="148"/>
      <c r="C181" s="617"/>
      <c r="D181" s="69"/>
      <c r="E181" s="69">
        <f t="shared" si="14"/>
        <v>1</v>
      </c>
      <c r="F181" s="70">
        <f t="shared" si="14"/>
        <v>4.04</v>
      </c>
      <c r="G181" s="70">
        <f t="shared" si="14"/>
        <v>1.9</v>
      </c>
      <c r="H181" s="70"/>
      <c r="I181" s="70">
        <f t="shared" si="15"/>
        <v>7.6759999999999993</v>
      </c>
      <c r="J181" s="625"/>
      <c r="K181" s="626"/>
      <c r="L181" s="627"/>
      <c r="M181" s="38"/>
    </row>
    <row r="182" spans="1:13" x14ac:dyDescent="0.15">
      <c r="A182" s="574"/>
      <c r="B182" s="148"/>
      <c r="C182" s="617"/>
      <c r="D182" s="69"/>
      <c r="E182" s="69">
        <f t="shared" si="14"/>
        <v>1</v>
      </c>
      <c r="F182" s="70">
        <f t="shared" si="14"/>
        <v>1.1000000000000001</v>
      </c>
      <c r="G182" s="70">
        <f t="shared" si="14"/>
        <v>2.4</v>
      </c>
      <c r="H182" s="70"/>
      <c r="I182" s="70">
        <f t="shared" si="15"/>
        <v>2.64</v>
      </c>
      <c r="J182" s="625"/>
      <c r="K182" s="626"/>
      <c r="L182" s="627"/>
      <c r="M182" s="38"/>
    </row>
    <row r="183" spans="1:13" x14ac:dyDescent="0.15">
      <c r="A183" s="574"/>
      <c r="B183" s="148"/>
      <c r="C183" s="617"/>
      <c r="D183" s="69"/>
      <c r="E183" s="69">
        <f t="shared" si="14"/>
        <v>1</v>
      </c>
      <c r="F183" s="70">
        <f t="shared" si="14"/>
        <v>2.415</v>
      </c>
      <c r="G183" s="70">
        <f t="shared" si="14"/>
        <v>2.375</v>
      </c>
      <c r="H183" s="70"/>
      <c r="I183" s="70">
        <f t="shared" si="15"/>
        <v>5.7356249999999998</v>
      </c>
      <c r="J183" s="625"/>
      <c r="K183" s="626"/>
      <c r="L183" s="627"/>
      <c r="M183" s="38"/>
    </row>
    <row r="184" spans="1:13" x14ac:dyDescent="0.15">
      <c r="A184" s="574"/>
      <c r="B184" s="148"/>
      <c r="C184" s="617"/>
      <c r="D184" s="69"/>
      <c r="E184" s="69">
        <f t="shared" si="14"/>
        <v>1</v>
      </c>
      <c r="F184" s="70">
        <f t="shared" si="14"/>
        <v>4.3449999999999998</v>
      </c>
      <c r="G184" s="70">
        <f t="shared" si="14"/>
        <v>4.4749999999999996</v>
      </c>
      <c r="H184" s="70"/>
      <c r="I184" s="70">
        <f t="shared" si="15"/>
        <v>19.443874999999998</v>
      </c>
      <c r="J184" s="625"/>
      <c r="K184" s="626"/>
      <c r="L184" s="627"/>
      <c r="M184" s="38"/>
    </row>
    <row r="185" spans="1:13" x14ac:dyDescent="0.15">
      <c r="A185" s="574"/>
      <c r="B185" s="148"/>
      <c r="C185" s="617"/>
      <c r="D185" s="69"/>
      <c r="E185" s="69">
        <f t="shared" si="14"/>
        <v>1</v>
      </c>
      <c r="F185" s="70">
        <f t="shared" si="14"/>
        <v>3.4350000000000001</v>
      </c>
      <c r="G185" s="70">
        <f t="shared" si="14"/>
        <v>1</v>
      </c>
      <c r="H185" s="70"/>
      <c r="I185" s="70">
        <f t="shared" si="15"/>
        <v>3.4350000000000001</v>
      </c>
      <c r="J185" s="625"/>
      <c r="K185" s="626"/>
      <c r="L185" s="627"/>
      <c r="M185" s="38"/>
    </row>
    <row r="186" spans="1:13" x14ac:dyDescent="0.15">
      <c r="A186" s="575"/>
      <c r="B186" s="148"/>
      <c r="C186" s="618"/>
      <c r="D186" s="69"/>
      <c r="E186" s="69">
        <f t="shared" si="14"/>
        <v>1</v>
      </c>
      <c r="F186" s="70">
        <f t="shared" si="14"/>
        <v>7.5149999999999997</v>
      </c>
      <c r="G186" s="70">
        <f t="shared" si="14"/>
        <v>3.45</v>
      </c>
      <c r="H186" s="70"/>
      <c r="I186" s="70">
        <f t="shared" si="15"/>
        <v>25.926750000000002</v>
      </c>
      <c r="J186" s="628"/>
      <c r="K186" s="629"/>
      <c r="L186" s="630"/>
      <c r="M186" s="38"/>
    </row>
    <row r="187" spans="1:13" x14ac:dyDescent="0.15">
      <c r="A187" s="643"/>
      <c r="B187" s="644"/>
      <c r="C187" s="644"/>
      <c r="D187" s="644"/>
      <c r="E187" s="644"/>
      <c r="F187" s="644"/>
      <c r="G187" s="644"/>
      <c r="H187" s="645"/>
      <c r="I187" s="65">
        <f>SUM(I170:I186)</f>
        <v>241.50514999999993</v>
      </c>
      <c r="J187" s="65" t="s">
        <v>400</v>
      </c>
      <c r="K187" s="99">
        <v>645</v>
      </c>
      <c r="L187" s="99">
        <f>I187*K187</f>
        <v>155770.82174999994</v>
      </c>
      <c r="M187" s="38"/>
    </row>
    <row r="188" spans="1:13" x14ac:dyDescent="0.15">
      <c r="A188" s="703"/>
      <c r="B188" s="704"/>
      <c r="C188" s="704"/>
      <c r="D188" s="704"/>
      <c r="E188" s="704"/>
      <c r="F188" s="704"/>
      <c r="G188" s="704"/>
      <c r="H188" s="704"/>
      <c r="I188" s="704"/>
      <c r="J188" s="704"/>
      <c r="K188" s="704"/>
      <c r="L188" s="705"/>
      <c r="M188" s="38"/>
    </row>
    <row r="189" spans="1:13" x14ac:dyDescent="0.15">
      <c r="A189" s="50"/>
      <c r="B189" s="156" t="s">
        <v>416</v>
      </c>
      <c r="C189" s="742" t="s">
        <v>34</v>
      </c>
      <c r="D189" s="743"/>
      <c r="E189" s="743"/>
      <c r="F189" s="743"/>
      <c r="G189" s="743"/>
      <c r="H189" s="743"/>
      <c r="I189" s="743"/>
      <c r="J189" s="743"/>
      <c r="K189" s="743"/>
      <c r="L189" s="744"/>
      <c r="M189" s="38"/>
    </row>
    <row r="190" spans="1:13" x14ac:dyDescent="0.15">
      <c r="A190" s="50"/>
      <c r="B190" s="50"/>
      <c r="C190" s="89" t="s">
        <v>35</v>
      </c>
      <c r="D190" s="659"/>
      <c r="E190" s="70">
        <v>1</v>
      </c>
      <c r="F190" s="70">
        <f>2.25+0.6</f>
        <v>2.85</v>
      </c>
      <c r="G190" s="70">
        <v>1.5</v>
      </c>
      <c r="H190" s="70">
        <v>0.17499999999999999</v>
      </c>
      <c r="I190" s="70">
        <f>E190*F190*G190*H190</f>
        <v>0.74812500000000004</v>
      </c>
      <c r="J190" s="622"/>
      <c r="K190" s="623"/>
      <c r="L190" s="624"/>
      <c r="M190" s="38"/>
    </row>
    <row r="191" spans="1:13" x14ac:dyDescent="0.15">
      <c r="A191" s="50"/>
      <c r="B191" s="50"/>
      <c r="C191" s="89" t="s">
        <v>36</v>
      </c>
      <c r="D191" s="660"/>
      <c r="E191" s="70">
        <v>1</v>
      </c>
      <c r="F191" s="70">
        <f>2.5+0.6</f>
        <v>3.1</v>
      </c>
      <c r="G191" s="70">
        <v>1.5</v>
      </c>
      <c r="H191" s="70">
        <v>0.17499999999999999</v>
      </c>
      <c r="I191" s="70">
        <f>E191*F191*G191*H191</f>
        <v>0.81374999999999997</v>
      </c>
      <c r="J191" s="625"/>
      <c r="K191" s="626"/>
      <c r="L191" s="627"/>
      <c r="M191" s="38"/>
    </row>
    <row r="192" spans="1:13" x14ac:dyDescent="0.15">
      <c r="A192" s="50"/>
      <c r="B192" s="50"/>
      <c r="C192" s="89" t="s">
        <v>37</v>
      </c>
      <c r="D192" s="660"/>
      <c r="E192" s="70">
        <v>5</v>
      </c>
      <c r="F192" s="70">
        <v>1.5</v>
      </c>
      <c r="G192" s="70">
        <v>0.25</v>
      </c>
      <c r="H192" s="70">
        <v>0.17499999999999999</v>
      </c>
      <c r="I192" s="70">
        <f>E192*F192*G192*H192</f>
        <v>0.328125</v>
      </c>
      <c r="J192" s="625"/>
      <c r="K192" s="626"/>
      <c r="L192" s="627"/>
      <c r="M192" s="38"/>
    </row>
    <row r="193" spans="1:13" x14ac:dyDescent="0.15">
      <c r="A193" s="50"/>
      <c r="B193" s="50"/>
      <c r="C193" s="89" t="s">
        <v>48</v>
      </c>
      <c r="D193" s="660"/>
      <c r="E193" s="70">
        <f>11*0.5</f>
        <v>5.5</v>
      </c>
      <c r="F193" s="70">
        <v>1.5</v>
      </c>
      <c r="G193" s="70">
        <v>0.25</v>
      </c>
      <c r="H193" s="70">
        <v>0.17499999999999999</v>
      </c>
      <c r="I193" s="70">
        <f>E193*F193*G193*H193</f>
        <v>0.36093749999999997</v>
      </c>
      <c r="J193" s="625"/>
      <c r="K193" s="626"/>
      <c r="L193" s="627"/>
      <c r="M193" s="38"/>
    </row>
    <row r="194" spans="1:13" x14ac:dyDescent="0.15">
      <c r="A194" s="50"/>
      <c r="B194" s="50"/>
      <c r="C194" s="89" t="s">
        <v>36</v>
      </c>
      <c r="D194" s="661"/>
      <c r="E194" s="70">
        <v>1</v>
      </c>
      <c r="F194" s="70">
        <v>1.5</v>
      </c>
      <c r="G194" s="70">
        <v>2.38</v>
      </c>
      <c r="H194" s="70">
        <v>0.17499999999999999</v>
      </c>
      <c r="I194" s="70">
        <f>E194*F194*G194*H194</f>
        <v>0.62474999999999992</v>
      </c>
      <c r="J194" s="628"/>
      <c r="K194" s="629"/>
      <c r="L194" s="630"/>
      <c r="M194" s="38"/>
    </row>
    <row r="195" spans="1:13" x14ac:dyDescent="0.15">
      <c r="A195" s="643"/>
      <c r="B195" s="644"/>
      <c r="C195" s="644"/>
      <c r="D195" s="644"/>
      <c r="E195" s="644"/>
      <c r="F195" s="644"/>
      <c r="G195" s="644"/>
      <c r="H195" s="645"/>
      <c r="I195" s="65">
        <f>SUM(I189:I194)</f>
        <v>2.8756874999999997</v>
      </c>
      <c r="J195" s="65" t="s">
        <v>9</v>
      </c>
      <c r="K195" s="99">
        <f>F198</f>
        <v>7185.15</v>
      </c>
      <c r="L195" s="99">
        <f>I195*K195</f>
        <v>20662.246040624996</v>
      </c>
      <c r="M195" s="38"/>
    </row>
    <row r="196" spans="1:13" x14ac:dyDescent="0.15">
      <c r="A196" s="204"/>
      <c r="B196" s="147"/>
      <c r="C196" s="75" t="s">
        <v>23</v>
      </c>
      <c r="D196" s="215"/>
      <c r="E196" s="69" t="s">
        <v>24</v>
      </c>
      <c r="F196" s="70">
        <v>6843</v>
      </c>
      <c r="G196" s="70" t="s">
        <v>25</v>
      </c>
      <c r="H196" s="207"/>
      <c r="I196" s="208"/>
      <c r="J196" s="208"/>
      <c r="K196" s="208"/>
      <c r="L196" s="209"/>
      <c r="M196" s="38"/>
    </row>
    <row r="197" spans="1:13" x14ac:dyDescent="0.15">
      <c r="A197" s="205"/>
      <c r="B197" s="148"/>
      <c r="C197" s="75" t="s">
        <v>41</v>
      </c>
      <c r="D197" s="226"/>
      <c r="E197" s="69" t="s">
        <v>24</v>
      </c>
      <c r="F197" s="70">
        <f>ROUND(F196*5%,2)</f>
        <v>342.15</v>
      </c>
      <c r="G197" s="70"/>
      <c r="H197" s="210"/>
      <c r="I197" s="211"/>
      <c r="J197" s="211"/>
      <c r="K197" s="211"/>
      <c r="L197" s="212"/>
      <c r="M197" s="38"/>
    </row>
    <row r="198" spans="1:13" x14ac:dyDescent="0.15">
      <c r="A198" s="205"/>
      <c r="B198" s="148"/>
      <c r="C198" s="75"/>
      <c r="D198" s="226"/>
      <c r="E198" s="69"/>
      <c r="F198" s="71">
        <f>SUM(F196:F197)</f>
        <v>7185.15</v>
      </c>
      <c r="G198" s="70"/>
      <c r="H198" s="210"/>
      <c r="I198" s="211"/>
      <c r="J198" s="211"/>
      <c r="K198" s="211"/>
      <c r="L198" s="212"/>
      <c r="M198" s="38"/>
    </row>
    <row r="199" spans="1:13" x14ac:dyDescent="0.15">
      <c r="A199" s="703"/>
      <c r="B199" s="704"/>
      <c r="C199" s="704"/>
      <c r="D199" s="704"/>
      <c r="E199" s="704"/>
      <c r="F199" s="704"/>
      <c r="G199" s="704"/>
      <c r="H199" s="704"/>
      <c r="I199" s="704"/>
      <c r="J199" s="704"/>
      <c r="K199" s="704"/>
      <c r="L199" s="705"/>
      <c r="M199" s="38"/>
    </row>
    <row r="200" spans="1:13" ht="41.25" customHeight="1" x14ac:dyDescent="0.15">
      <c r="A200" s="205"/>
      <c r="B200" s="148"/>
      <c r="C200" s="595" t="s">
        <v>415</v>
      </c>
      <c r="D200" s="596"/>
      <c r="E200" s="596"/>
      <c r="F200" s="596"/>
      <c r="G200" s="596"/>
      <c r="H200" s="596"/>
      <c r="I200" s="596"/>
      <c r="J200" s="596"/>
      <c r="K200" s="596"/>
      <c r="L200" s="600"/>
      <c r="M200" s="38"/>
    </row>
    <row r="201" spans="1:13" x14ac:dyDescent="0.15">
      <c r="A201" s="205"/>
      <c r="B201" s="148"/>
      <c r="C201" s="216"/>
      <c r="D201" s="226"/>
      <c r="E201" s="190">
        <f t="shared" ref="E201:F205" si="16">E190</f>
        <v>1</v>
      </c>
      <c r="F201" s="190">
        <f t="shared" si="16"/>
        <v>2.85</v>
      </c>
      <c r="G201" s="190">
        <f>G190+0.6</f>
        <v>2.1</v>
      </c>
      <c r="H201" s="70"/>
      <c r="I201" s="70">
        <f>E201*F201*G201</f>
        <v>5.9850000000000003</v>
      </c>
      <c r="J201" s="211"/>
      <c r="K201" s="211"/>
      <c r="L201" s="212"/>
      <c r="M201" s="38"/>
    </row>
    <row r="202" spans="1:13" x14ac:dyDescent="0.15">
      <c r="A202" s="205"/>
      <c r="B202" s="148"/>
      <c r="C202" s="75"/>
      <c r="D202" s="226"/>
      <c r="E202" s="190">
        <f t="shared" si="16"/>
        <v>1</v>
      </c>
      <c r="F202" s="190">
        <f t="shared" si="16"/>
        <v>3.1</v>
      </c>
      <c r="G202" s="190">
        <f>G191+0.6</f>
        <v>2.1</v>
      </c>
      <c r="H202" s="70"/>
      <c r="I202" s="70">
        <f>E202*F202*G202</f>
        <v>6.5100000000000007</v>
      </c>
      <c r="J202" s="211"/>
      <c r="K202" s="211"/>
      <c r="L202" s="212"/>
      <c r="M202" s="38"/>
    </row>
    <row r="203" spans="1:13" x14ac:dyDescent="0.15">
      <c r="A203" s="205"/>
      <c r="B203" s="148"/>
      <c r="C203" s="75"/>
      <c r="D203" s="226"/>
      <c r="E203" s="190">
        <f t="shared" si="16"/>
        <v>5</v>
      </c>
      <c r="F203" s="190">
        <f t="shared" si="16"/>
        <v>1.5</v>
      </c>
      <c r="G203" s="190">
        <v>0.25</v>
      </c>
      <c r="H203" s="70"/>
      <c r="I203" s="70">
        <f>E203*F203*G203</f>
        <v>1.875</v>
      </c>
      <c r="J203" s="211"/>
      <c r="K203" s="211"/>
      <c r="L203" s="212"/>
      <c r="M203" s="38"/>
    </row>
    <row r="204" spans="1:13" x14ac:dyDescent="0.15">
      <c r="A204" s="205"/>
      <c r="B204" s="148"/>
      <c r="C204" s="75"/>
      <c r="D204" s="226"/>
      <c r="E204" s="190">
        <f t="shared" si="16"/>
        <v>5.5</v>
      </c>
      <c r="F204" s="190">
        <f t="shared" si="16"/>
        <v>1.5</v>
      </c>
      <c r="G204" s="190">
        <v>0.25</v>
      </c>
      <c r="H204" s="70"/>
      <c r="I204" s="70">
        <f>E204*F204*G204</f>
        <v>2.0625</v>
      </c>
      <c r="J204" s="211"/>
      <c r="K204" s="211"/>
      <c r="L204" s="212"/>
      <c r="M204" s="38"/>
    </row>
    <row r="205" spans="1:13" x14ac:dyDescent="0.15">
      <c r="A205" s="205"/>
      <c r="B205" s="148"/>
      <c r="C205" s="75"/>
      <c r="D205" s="226"/>
      <c r="E205" s="190">
        <f t="shared" si="16"/>
        <v>1</v>
      </c>
      <c r="F205" s="190">
        <f t="shared" si="16"/>
        <v>1.5</v>
      </c>
      <c r="G205" s="190">
        <f>G194+0.6</f>
        <v>2.98</v>
      </c>
      <c r="H205" s="70"/>
      <c r="I205" s="70">
        <f>E205*F205*G205</f>
        <v>4.47</v>
      </c>
      <c r="J205" s="211"/>
      <c r="K205" s="211"/>
      <c r="L205" s="212"/>
      <c r="M205" s="38"/>
    </row>
    <row r="206" spans="1:13" x14ac:dyDescent="0.15">
      <c r="A206" s="643"/>
      <c r="B206" s="644"/>
      <c r="C206" s="644"/>
      <c r="D206" s="644"/>
      <c r="E206" s="644"/>
      <c r="F206" s="644"/>
      <c r="G206" s="644"/>
      <c r="H206" s="645"/>
      <c r="I206" s="65">
        <f>SUM(I201:I205)</f>
        <v>20.9025</v>
      </c>
      <c r="J206" s="65" t="s">
        <v>400</v>
      </c>
      <c r="K206" s="99">
        <v>645</v>
      </c>
      <c r="L206" s="99">
        <f>I206*K206</f>
        <v>13482.112499999999</v>
      </c>
      <c r="M206" s="38"/>
    </row>
    <row r="207" spans="1:13" x14ac:dyDescent="0.15">
      <c r="A207" s="703"/>
      <c r="B207" s="704"/>
      <c r="C207" s="704"/>
      <c r="D207" s="704"/>
      <c r="E207" s="704"/>
      <c r="F207" s="704"/>
      <c r="G207" s="704"/>
      <c r="H207" s="704"/>
      <c r="I207" s="704"/>
      <c r="J207" s="704"/>
      <c r="K207" s="704"/>
      <c r="L207" s="705"/>
      <c r="M207" s="38"/>
    </row>
    <row r="208" spans="1:13" ht="63" customHeight="1" x14ac:dyDescent="0.15">
      <c r="A208" s="22">
        <v>3</v>
      </c>
      <c r="B208" s="203" t="s">
        <v>377</v>
      </c>
      <c r="C208" s="595" t="s">
        <v>494</v>
      </c>
      <c r="D208" s="596"/>
      <c r="E208" s="596"/>
      <c r="F208" s="596"/>
      <c r="G208" s="596"/>
      <c r="H208" s="596"/>
      <c r="I208" s="596"/>
      <c r="J208" s="596"/>
      <c r="K208" s="596"/>
      <c r="L208" s="600"/>
      <c r="M208" s="38"/>
    </row>
    <row r="209" spans="1:13" x14ac:dyDescent="0.15">
      <c r="A209" s="22" t="s">
        <v>113</v>
      </c>
      <c r="B209" s="22"/>
      <c r="C209" s="75" t="s">
        <v>16</v>
      </c>
      <c r="D209" s="616"/>
      <c r="E209" s="70">
        <v>1</v>
      </c>
      <c r="F209" s="70">
        <f>I31</f>
        <v>6.2369999999999983</v>
      </c>
      <c r="G209" s="95">
        <v>0.03</v>
      </c>
      <c r="H209" s="68" t="s">
        <v>320</v>
      </c>
      <c r="I209" s="70">
        <f>E209*F209*G209*7850/1000</f>
        <v>1.4688134999999996</v>
      </c>
      <c r="J209" s="622"/>
      <c r="K209" s="623"/>
      <c r="L209" s="624"/>
      <c r="M209" s="38"/>
    </row>
    <row r="210" spans="1:13" x14ac:dyDescent="0.15">
      <c r="A210" s="22" t="s">
        <v>332</v>
      </c>
      <c r="B210" s="22"/>
      <c r="C210" s="75" t="s">
        <v>20</v>
      </c>
      <c r="D210" s="617"/>
      <c r="E210" s="70">
        <v>1</v>
      </c>
      <c r="F210" s="70">
        <f>I67</f>
        <v>2.7093250000000002</v>
      </c>
      <c r="G210" s="95">
        <v>0.01</v>
      </c>
      <c r="H210" s="68" t="s">
        <v>320</v>
      </c>
      <c r="I210" s="70">
        <f>E210*F210*G210*7850/1000</f>
        <v>0.21268201250000002</v>
      </c>
      <c r="J210" s="625"/>
      <c r="K210" s="626"/>
      <c r="L210" s="627"/>
      <c r="M210" s="38"/>
    </row>
    <row r="211" spans="1:13" x14ac:dyDescent="0.15">
      <c r="A211" s="22" t="s">
        <v>333</v>
      </c>
      <c r="B211" s="22"/>
      <c r="C211" s="75" t="s">
        <v>21</v>
      </c>
      <c r="D211" s="617"/>
      <c r="E211" s="70">
        <v>1</v>
      </c>
      <c r="F211" s="70">
        <f>I118</f>
        <v>27.2</v>
      </c>
      <c r="G211" s="95">
        <v>1.4999999999999999E-2</v>
      </c>
      <c r="H211" s="68" t="s">
        <v>320</v>
      </c>
      <c r="I211" s="70">
        <f>E211*F211*G211*7850/1000</f>
        <v>3.2027999999999999</v>
      </c>
      <c r="J211" s="625"/>
      <c r="K211" s="626"/>
      <c r="L211" s="627"/>
      <c r="M211" s="38"/>
    </row>
    <row r="212" spans="1:13" x14ac:dyDescent="0.15">
      <c r="A212" s="22" t="s">
        <v>334</v>
      </c>
      <c r="B212" s="22"/>
      <c r="C212" s="75" t="s">
        <v>22</v>
      </c>
      <c r="D212" s="617"/>
      <c r="E212" s="70">
        <v>1</v>
      </c>
      <c r="F212" s="70">
        <f>I164</f>
        <v>36.24</v>
      </c>
      <c r="G212" s="95">
        <v>1.4999999999999999E-2</v>
      </c>
      <c r="H212" s="68" t="s">
        <v>320</v>
      </c>
      <c r="I212" s="70">
        <f>E212*F212*G212*7850/1000</f>
        <v>4.2672600000000003</v>
      </c>
      <c r="J212" s="625"/>
      <c r="K212" s="626"/>
      <c r="L212" s="627"/>
      <c r="M212" s="38"/>
    </row>
    <row r="213" spans="1:13" x14ac:dyDescent="0.15">
      <c r="A213" s="22" t="s">
        <v>335</v>
      </c>
      <c r="B213" s="22"/>
      <c r="C213" s="75" t="s">
        <v>39</v>
      </c>
      <c r="D213" s="618"/>
      <c r="E213" s="70">
        <v>1</v>
      </c>
      <c r="F213" s="70">
        <f>I195</f>
        <v>2.8756874999999997</v>
      </c>
      <c r="G213" s="95">
        <v>0.01</v>
      </c>
      <c r="H213" s="68" t="s">
        <v>320</v>
      </c>
      <c r="I213" s="70">
        <f>E213*F213*G213*7850/1000</f>
        <v>0.22574146875000001</v>
      </c>
      <c r="J213" s="628"/>
      <c r="K213" s="629"/>
      <c r="L213" s="630"/>
      <c r="M213" s="38"/>
    </row>
    <row r="214" spans="1:13" x14ac:dyDescent="0.15">
      <c r="A214" s="601"/>
      <c r="B214" s="602"/>
      <c r="C214" s="602"/>
      <c r="D214" s="602"/>
      <c r="E214" s="602"/>
      <c r="F214" s="602"/>
      <c r="G214" s="602"/>
      <c r="H214" s="603"/>
      <c r="I214" s="65">
        <f>SUM(I209:I213)</f>
        <v>9.3772969812499998</v>
      </c>
      <c r="J214" s="92" t="s">
        <v>13</v>
      </c>
      <c r="K214" s="66">
        <f>+F217</f>
        <v>6267.45</v>
      </c>
      <c r="L214" s="66">
        <f>ROUND(I214*K214,0)</f>
        <v>58772</v>
      </c>
      <c r="M214" s="38"/>
    </row>
    <row r="215" spans="1:13" x14ac:dyDescent="0.15">
      <c r="A215" s="590"/>
      <c r="B215" s="154"/>
      <c r="C215" s="75" t="s">
        <v>23</v>
      </c>
      <c r="D215" s="616"/>
      <c r="E215" s="69" t="s">
        <v>24</v>
      </c>
      <c r="F215" s="70">
        <v>5969</v>
      </c>
      <c r="G215" s="73" t="s">
        <v>30</v>
      </c>
      <c r="H215" s="610"/>
      <c r="I215" s="611"/>
      <c r="J215" s="611"/>
      <c r="K215" s="611"/>
      <c r="L215" s="612"/>
      <c r="M215" s="38"/>
    </row>
    <row r="216" spans="1:13" x14ac:dyDescent="0.15">
      <c r="A216" s="590"/>
      <c r="B216" s="154"/>
      <c r="C216" s="75" t="s">
        <v>41</v>
      </c>
      <c r="D216" s="617"/>
      <c r="E216" s="69" t="s">
        <v>24</v>
      </c>
      <c r="F216" s="70">
        <f>ROUND(F215*5%,2)</f>
        <v>298.45</v>
      </c>
      <c r="G216" s="70"/>
      <c r="H216" s="610"/>
      <c r="I216" s="611"/>
      <c r="J216" s="611"/>
      <c r="K216" s="611"/>
      <c r="L216" s="612"/>
      <c r="M216" s="38"/>
    </row>
    <row r="217" spans="1:13" x14ac:dyDescent="0.15">
      <c r="A217" s="591"/>
      <c r="B217" s="155"/>
      <c r="C217" s="75"/>
      <c r="D217" s="618"/>
      <c r="E217" s="69" t="s">
        <v>24</v>
      </c>
      <c r="F217" s="70">
        <f>SUM(F215:F216)</f>
        <v>6267.45</v>
      </c>
      <c r="G217" s="73" t="s">
        <v>30</v>
      </c>
      <c r="H217" s="613"/>
      <c r="I217" s="614"/>
      <c r="J217" s="614"/>
      <c r="K217" s="614"/>
      <c r="L217" s="615"/>
      <c r="M217" s="40"/>
    </row>
    <row r="218" spans="1:13" x14ac:dyDescent="0.15">
      <c r="A218" s="592"/>
      <c r="B218" s="593"/>
      <c r="C218" s="593"/>
      <c r="D218" s="593"/>
      <c r="E218" s="593"/>
      <c r="F218" s="593"/>
      <c r="G218" s="593"/>
      <c r="H218" s="593"/>
      <c r="I218" s="593"/>
      <c r="J218" s="593"/>
      <c r="K218" s="593"/>
      <c r="L218" s="594"/>
      <c r="M218" s="38"/>
    </row>
    <row r="219" spans="1:13" s="34" customFormat="1" ht="66" customHeight="1" x14ac:dyDescent="0.15">
      <c r="A219" s="50">
        <v>4</v>
      </c>
      <c r="B219" s="203" t="s">
        <v>380</v>
      </c>
      <c r="C219" s="595" t="s">
        <v>118</v>
      </c>
      <c r="D219" s="596"/>
      <c r="E219" s="596"/>
      <c r="F219" s="596"/>
      <c r="G219" s="596"/>
      <c r="H219" s="596"/>
      <c r="I219" s="596"/>
      <c r="J219" s="596"/>
      <c r="K219" s="596"/>
      <c r="L219" s="600"/>
      <c r="M219" s="39"/>
    </row>
    <row r="220" spans="1:13" s="19" customFormat="1" x14ac:dyDescent="0.15">
      <c r="A220" s="50"/>
      <c r="B220" s="156"/>
      <c r="C220" s="721" t="s">
        <v>42</v>
      </c>
      <c r="D220" s="722"/>
      <c r="E220" s="722"/>
      <c r="F220" s="722"/>
      <c r="G220" s="722"/>
      <c r="H220" s="722"/>
      <c r="I220" s="723"/>
      <c r="J220" s="622"/>
      <c r="K220" s="623"/>
      <c r="L220" s="624"/>
      <c r="M220" s="46"/>
    </row>
    <row r="221" spans="1:13" s="19" customFormat="1" x14ac:dyDescent="0.15">
      <c r="A221" s="649"/>
      <c r="B221" s="147"/>
      <c r="C221" s="75" t="s">
        <v>119</v>
      </c>
      <c r="D221" s="616"/>
      <c r="E221" s="69">
        <v>1</v>
      </c>
      <c r="F221" s="70">
        <v>10.59</v>
      </c>
      <c r="G221" s="70"/>
      <c r="H221" s="70">
        <v>2.6999999999999997</v>
      </c>
      <c r="I221" s="70">
        <f>ROUND(E221*F221*H221,2)</f>
        <v>28.59</v>
      </c>
      <c r="J221" s="625"/>
      <c r="K221" s="626"/>
      <c r="L221" s="627"/>
      <c r="M221" s="46"/>
    </row>
    <row r="222" spans="1:13" s="19" customFormat="1" x14ac:dyDescent="0.15">
      <c r="A222" s="650"/>
      <c r="B222" s="148"/>
      <c r="C222" s="75" t="s">
        <v>86</v>
      </c>
      <c r="D222" s="617"/>
      <c r="E222" s="69">
        <v>-1</v>
      </c>
      <c r="F222" s="70">
        <v>0.375</v>
      </c>
      <c r="G222" s="70"/>
      <c r="H222" s="70">
        <v>2.6999999999999997</v>
      </c>
      <c r="I222" s="70">
        <f t="shared" ref="I222:I268" si="17">ROUND(E222*F222*H222,2)</f>
        <v>-1.01</v>
      </c>
      <c r="J222" s="625"/>
      <c r="K222" s="626"/>
      <c r="L222" s="627"/>
      <c r="M222" s="46"/>
    </row>
    <row r="223" spans="1:13" s="19" customFormat="1" x14ac:dyDescent="0.15">
      <c r="A223" s="650"/>
      <c r="B223" s="148"/>
      <c r="C223" s="75" t="s">
        <v>95</v>
      </c>
      <c r="D223" s="617"/>
      <c r="E223" s="69">
        <v>-1</v>
      </c>
      <c r="F223" s="70">
        <v>0.78500000000000003</v>
      </c>
      <c r="G223" s="70"/>
      <c r="H223" s="70">
        <v>0.6</v>
      </c>
      <c r="I223" s="70">
        <f t="shared" si="17"/>
        <v>-0.47</v>
      </c>
      <c r="J223" s="625"/>
      <c r="K223" s="626"/>
      <c r="L223" s="627"/>
      <c r="M223" s="46"/>
    </row>
    <row r="224" spans="1:13" s="19" customFormat="1" x14ac:dyDescent="0.15">
      <c r="A224" s="650"/>
      <c r="B224" s="148"/>
      <c r="C224" s="75" t="s">
        <v>120</v>
      </c>
      <c r="D224" s="617"/>
      <c r="E224" s="69">
        <v>-1</v>
      </c>
      <c r="F224" s="70">
        <v>1.5</v>
      </c>
      <c r="G224" s="70"/>
      <c r="H224" s="70">
        <v>0.6</v>
      </c>
      <c r="I224" s="70">
        <f t="shared" si="17"/>
        <v>-0.9</v>
      </c>
      <c r="J224" s="625"/>
      <c r="K224" s="626"/>
      <c r="L224" s="627"/>
      <c r="M224" s="46"/>
    </row>
    <row r="225" spans="1:13" s="19" customFormat="1" x14ac:dyDescent="0.15">
      <c r="A225" s="650"/>
      <c r="B225" s="148"/>
      <c r="C225" s="75" t="s">
        <v>121</v>
      </c>
      <c r="D225" s="617"/>
      <c r="E225" s="69">
        <v>1</v>
      </c>
      <c r="F225" s="70">
        <v>3.78</v>
      </c>
      <c r="G225" s="70"/>
      <c r="H225" s="70">
        <v>2.6999999999999997</v>
      </c>
      <c r="I225" s="70">
        <f t="shared" si="17"/>
        <v>10.210000000000001</v>
      </c>
      <c r="J225" s="625"/>
      <c r="K225" s="626"/>
      <c r="L225" s="627"/>
      <c r="M225" s="46"/>
    </row>
    <row r="226" spans="1:13" s="19" customFormat="1" x14ac:dyDescent="0.15">
      <c r="A226" s="650"/>
      <c r="B226" s="148"/>
      <c r="C226" s="75" t="s">
        <v>105</v>
      </c>
      <c r="D226" s="617"/>
      <c r="E226" s="69">
        <v>-1</v>
      </c>
      <c r="F226" s="70">
        <v>1</v>
      </c>
      <c r="G226" s="70"/>
      <c r="H226" s="70">
        <v>2.4</v>
      </c>
      <c r="I226" s="70">
        <f t="shared" si="17"/>
        <v>-2.4</v>
      </c>
      <c r="J226" s="625"/>
      <c r="K226" s="626"/>
      <c r="L226" s="627"/>
      <c r="M226" s="46"/>
    </row>
    <row r="227" spans="1:13" s="19" customFormat="1" x14ac:dyDescent="0.15">
      <c r="A227" s="650"/>
      <c r="B227" s="148"/>
      <c r="C227" s="75" t="s">
        <v>119</v>
      </c>
      <c r="D227" s="617"/>
      <c r="E227" s="69">
        <v>1</v>
      </c>
      <c r="F227" s="70">
        <v>10.59</v>
      </c>
      <c r="G227" s="70"/>
      <c r="H227" s="70">
        <v>2.6999999999999997</v>
      </c>
      <c r="I227" s="70">
        <f t="shared" si="17"/>
        <v>28.59</v>
      </c>
      <c r="J227" s="625"/>
      <c r="K227" s="626"/>
      <c r="L227" s="627"/>
      <c r="M227" s="46"/>
    </row>
    <row r="228" spans="1:13" s="19" customFormat="1" x14ac:dyDescent="0.15">
      <c r="A228" s="650"/>
      <c r="B228" s="148"/>
      <c r="C228" s="75" t="s">
        <v>86</v>
      </c>
      <c r="D228" s="617"/>
      <c r="E228" s="69">
        <v>-1</v>
      </c>
      <c r="F228" s="70">
        <v>0.375</v>
      </c>
      <c r="G228" s="70"/>
      <c r="H228" s="70">
        <v>2.6999999999999997</v>
      </c>
      <c r="I228" s="70">
        <f t="shared" si="17"/>
        <v>-1.01</v>
      </c>
      <c r="J228" s="625"/>
      <c r="K228" s="626"/>
      <c r="L228" s="627"/>
      <c r="M228" s="46"/>
    </row>
    <row r="229" spans="1:13" s="19" customFormat="1" x14ac:dyDescent="0.15">
      <c r="A229" s="650"/>
      <c r="B229" s="148"/>
      <c r="C229" s="75" t="s">
        <v>102</v>
      </c>
      <c r="D229" s="617"/>
      <c r="E229" s="69">
        <v>-1</v>
      </c>
      <c r="F229" s="70">
        <v>1.5</v>
      </c>
      <c r="G229" s="70"/>
      <c r="H229" s="70">
        <v>2.4</v>
      </c>
      <c r="I229" s="70">
        <f t="shared" si="17"/>
        <v>-3.6</v>
      </c>
      <c r="J229" s="625"/>
      <c r="K229" s="626"/>
      <c r="L229" s="627"/>
      <c r="M229" s="46"/>
    </row>
    <row r="230" spans="1:13" s="19" customFormat="1" x14ac:dyDescent="0.15">
      <c r="A230" s="650"/>
      <c r="B230" s="148"/>
      <c r="C230" s="75" t="s">
        <v>122</v>
      </c>
      <c r="D230" s="617"/>
      <c r="E230" s="69">
        <v>-1</v>
      </c>
      <c r="F230" s="70">
        <v>1</v>
      </c>
      <c r="G230" s="70"/>
      <c r="H230" s="70">
        <v>2.4</v>
      </c>
      <c r="I230" s="70">
        <f t="shared" si="17"/>
        <v>-2.4</v>
      </c>
      <c r="J230" s="625"/>
      <c r="K230" s="626"/>
      <c r="L230" s="627"/>
      <c r="M230" s="46"/>
    </row>
    <row r="231" spans="1:13" s="19" customFormat="1" x14ac:dyDescent="0.15">
      <c r="A231" s="650"/>
      <c r="B231" s="148"/>
      <c r="C231" s="75" t="s">
        <v>123</v>
      </c>
      <c r="D231" s="617"/>
      <c r="E231" s="69">
        <v>1</v>
      </c>
      <c r="F231" s="70">
        <v>8.4849999999999994</v>
      </c>
      <c r="G231" s="70"/>
      <c r="H231" s="70">
        <v>2.6999999999999997</v>
      </c>
      <c r="I231" s="70">
        <f t="shared" si="17"/>
        <v>22.91</v>
      </c>
      <c r="J231" s="625"/>
      <c r="K231" s="626"/>
      <c r="L231" s="627"/>
      <c r="M231" s="46"/>
    </row>
    <row r="232" spans="1:13" s="19" customFormat="1" x14ac:dyDescent="0.15">
      <c r="A232" s="650"/>
      <c r="B232" s="148"/>
      <c r="C232" s="75" t="s">
        <v>86</v>
      </c>
      <c r="D232" s="617"/>
      <c r="E232" s="69">
        <v>-1</v>
      </c>
      <c r="F232" s="70">
        <v>0.375</v>
      </c>
      <c r="G232" s="70"/>
      <c r="H232" s="70">
        <v>2.6999999999999997</v>
      </c>
      <c r="I232" s="70">
        <f t="shared" si="17"/>
        <v>-1.01</v>
      </c>
      <c r="J232" s="625"/>
      <c r="K232" s="626"/>
      <c r="L232" s="627"/>
      <c r="M232" s="46"/>
    </row>
    <row r="233" spans="1:13" s="19" customFormat="1" x14ac:dyDescent="0.15">
      <c r="A233" s="650"/>
      <c r="B233" s="148"/>
      <c r="C233" s="75" t="s">
        <v>102</v>
      </c>
      <c r="D233" s="617"/>
      <c r="E233" s="69">
        <v>-1</v>
      </c>
      <c r="F233" s="70">
        <v>1.5</v>
      </c>
      <c r="G233" s="70"/>
      <c r="H233" s="70">
        <v>2.4</v>
      </c>
      <c r="I233" s="70">
        <f t="shared" si="17"/>
        <v>-3.6</v>
      </c>
      <c r="J233" s="625"/>
      <c r="K233" s="626"/>
      <c r="L233" s="627"/>
      <c r="M233" s="46"/>
    </row>
    <row r="234" spans="1:13" s="19" customFormat="1" x14ac:dyDescent="0.15">
      <c r="A234" s="650"/>
      <c r="B234" s="148"/>
      <c r="C234" s="75" t="s">
        <v>85</v>
      </c>
      <c r="D234" s="617"/>
      <c r="E234" s="69">
        <v>1</v>
      </c>
      <c r="F234" s="70">
        <v>2</v>
      </c>
      <c r="G234" s="70"/>
      <c r="H234" s="70">
        <v>2.6999999999999997</v>
      </c>
      <c r="I234" s="70">
        <f t="shared" si="17"/>
        <v>5.4</v>
      </c>
      <c r="J234" s="625"/>
      <c r="K234" s="626"/>
      <c r="L234" s="627"/>
      <c r="M234" s="46"/>
    </row>
    <row r="235" spans="1:13" s="19" customFormat="1" x14ac:dyDescent="0.15">
      <c r="A235" s="650"/>
      <c r="B235" s="148"/>
      <c r="C235" s="75" t="s">
        <v>86</v>
      </c>
      <c r="D235" s="617"/>
      <c r="E235" s="69">
        <v>-1</v>
      </c>
      <c r="F235" s="70">
        <v>0.17499999999999999</v>
      </c>
      <c r="G235" s="70"/>
      <c r="H235" s="70">
        <v>2.6999999999999997</v>
      </c>
      <c r="I235" s="70">
        <f t="shared" si="17"/>
        <v>-0.47</v>
      </c>
      <c r="J235" s="625"/>
      <c r="K235" s="626"/>
      <c r="L235" s="627"/>
      <c r="M235" s="46"/>
    </row>
    <row r="236" spans="1:13" s="19" customFormat="1" x14ac:dyDescent="0.15">
      <c r="A236" s="650"/>
      <c r="B236" s="148"/>
      <c r="C236" s="75" t="s">
        <v>86</v>
      </c>
      <c r="D236" s="617"/>
      <c r="E236" s="69">
        <v>-1</v>
      </c>
      <c r="F236" s="70">
        <v>0.375</v>
      </c>
      <c r="G236" s="70"/>
      <c r="H236" s="70">
        <v>2.6999999999999997</v>
      </c>
      <c r="I236" s="70">
        <f t="shared" si="17"/>
        <v>-1.01</v>
      </c>
      <c r="J236" s="625"/>
      <c r="K236" s="626"/>
      <c r="L236" s="627"/>
      <c r="M236" s="46"/>
    </row>
    <row r="237" spans="1:13" s="19" customFormat="1" x14ac:dyDescent="0.15">
      <c r="A237" s="650"/>
      <c r="B237" s="148"/>
      <c r="C237" s="75" t="s">
        <v>123</v>
      </c>
      <c r="D237" s="617"/>
      <c r="E237" s="69">
        <v>1</v>
      </c>
      <c r="F237" s="70">
        <v>3.2749999999999999</v>
      </c>
      <c r="G237" s="70"/>
      <c r="H237" s="70">
        <v>2.6999999999999997</v>
      </c>
      <c r="I237" s="70">
        <f t="shared" si="17"/>
        <v>8.84</v>
      </c>
      <c r="J237" s="625"/>
      <c r="K237" s="626"/>
      <c r="L237" s="627"/>
      <c r="M237" s="46"/>
    </row>
    <row r="238" spans="1:13" s="19" customFormat="1" x14ac:dyDescent="0.15">
      <c r="A238" s="650"/>
      <c r="B238" s="148"/>
      <c r="C238" s="75" t="s">
        <v>99</v>
      </c>
      <c r="D238" s="617"/>
      <c r="E238" s="69">
        <v>-1</v>
      </c>
      <c r="F238" s="70">
        <v>2.5249999999999999</v>
      </c>
      <c r="G238" s="70"/>
      <c r="H238" s="70">
        <v>1.5</v>
      </c>
      <c r="I238" s="70">
        <f t="shared" si="17"/>
        <v>-3.79</v>
      </c>
      <c r="J238" s="625"/>
      <c r="K238" s="626"/>
      <c r="L238" s="627"/>
      <c r="M238" s="46"/>
    </row>
    <row r="239" spans="1:13" s="19" customFormat="1" x14ac:dyDescent="0.15">
      <c r="A239" s="650"/>
      <c r="B239" s="148"/>
      <c r="C239" s="75" t="s">
        <v>85</v>
      </c>
      <c r="D239" s="617"/>
      <c r="E239" s="69">
        <v>1</v>
      </c>
      <c r="F239" s="70">
        <v>2</v>
      </c>
      <c r="G239" s="70"/>
      <c r="H239" s="70">
        <v>2.6999999999999997</v>
      </c>
      <c r="I239" s="70">
        <f t="shared" si="17"/>
        <v>5.4</v>
      </c>
      <c r="J239" s="625"/>
      <c r="K239" s="626"/>
      <c r="L239" s="627"/>
      <c r="M239" s="46"/>
    </row>
    <row r="240" spans="1:13" s="19" customFormat="1" x14ac:dyDescent="0.15">
      <c r="A240" s="650"/>
      <c r="B240" s="148"/>
      <c r="C240" s="75" t="s">
        <v>86</v>
      </c>
      <c r="D240" s="617"/>
      <c r="E240" s="69">
        <v>-1</v>
      </c>
      <c r="F240" s="70">
        <v>0.375</v>
      </c>
      <c r="G240" s="70"/>
      <c r="H240" s="70">
        <v>2.6999999999999997</v>
      </c>
      <c r="I240" s="70">
        <f t="shared" si="17"/>
        <v>-1.01</v>
      </c>
      <c r="J240" s="625"/>
      <c r="K240" s="626"/>
      <c r="L240" s="627"/>
      <c r="M240" s="46"/>
    </row>
    <row r="241" spans="1:13" s="19" customFormat="1" x14ac:dyDescent="0.15">
      <c r="A241" s="650"/>
      <c r="B241" s="148"/>
      <c r="C241" s="75" t="s">
        <v>119</v>
      </c>
      <c r="D241" s="617"/>
      <c r="E241" s="69">
        <v>1</v>
      </c>
      <c r="F241" s="70">
        <v>7.1150000000000002</v>
      </c>
      <c r="G241" s="70"/>
      <c r="H241" s="70">
        <v>2.6999999999999997</v>
      </c>
      <c r="I241" s="70">
        <f t="shared" si="17"/>
        <v>19.21</v>
      </c>
      <c r="J241" s="625"/>
      <c r="K241" s="626"/>
      <c r="L241" s="627"/>
      <c r="M241" s="46"/>
    </row>
    <row r="242" spans="1:13" s="19" customFormat="1" x14ac:dyDescent="0.15">
      <c r="A242" s="650"/>
      <c r="B242" s="148"/>
      <c r="C242" s="75" t="s">
        <v>86</v>
      </c>
      <c r="D242" s="617"/>
      <c r="E242" s="69">
        <v>-1</v>
      </c>
      <c r="F242" s="70">
        <v>0.2</v>
      </c>
      <c r="G242" s="70"/>
      <c r="H242" s="70">
        <v>2.6999999999999997</v>
      </c>
      <c r="I242" s="70">
        <f t="shared" si="17"/>
        <v>-0.54</v>
      </c>
      <c r="J242" s="625"/>
      <c r="K242" s="626"/>
      <c r="L242" s="627"/>
      <c r="M242" s="46"/>
    </row>
    <row r="243" spans="1:13" s="19" customFormat="1" x14ac:dyDescent="0.15">
      <c r="A243" s="650"/>
      <c r="B243" s="148"/>
      <c r="C243" s="75"/>
      <c r="D243" s="617"/>
      <c r="E243" s="69">
        <v>-1</v>
      </c>
      <c r="F243" s="70">
        <v>3.5449999999999999</v>
      </c>
      <c r="G243" s="70"/>
      <c r="H243" s="70">
        <v>2.4</v>
      </c>
      <c r="I243" s="70">
        <f t="shared" si="17"/>
        <v>-8.51</v>
      </c>
      <c r="J243" s="625"/>
      <c r="K243" s="626"/>
      <c r="L243" s="627"/>
      <c r="M243" s="46"/>
    </row>
    <row r="244" spans="1:13" s="19" customFormat="1" x14ac:dyDescent="0.15">
      <c r="A244" s="650"/>
      <c r="B244" s="148"/>
      <c r="C244" s="75" t="s">
        <v>124</v>
      </c>
      <c r="D244" s="617"/>
      <c r="E244" s="69">
        <v>-1</v>
      </c>
      <c r="F244" s="70">
        <v>2.5049999999999999</v>
      </c>
      <c r="G244" s="70"/>
      <c r="H244" s="70">
        <v>2.4</v>
      </c>
      <c r="I244" s="70">
        <f t="shared" si="17"/>
        <v>-6.01</v>
      </c>
      <c r="J244" s="625"/>
      <c r="K244" s="626"/>
      <c r="L244" s="627"/>
      <c r="M244" s="46"/>
    </row>
    <row r="245" spans="1:13" s="19" customFormat="1" x14ac:dyDescent="0.15">
      <c r="A245" s="650"/>
      <c r="B245" s="148"/>
      <c r="C245" s="75"/>
      <c r="D245" s="617"/>
      <c r="E245" s="69">
        <v>-1</v>
      </c>
      <c r="F245" s="70">
        <v>0.86</v>
      </c>
      <c r="G245" s="70"/>
      <c r="H245" s="70">
        <v>2.4</v>
      </c>
      <c r="I245" s="70">
        <f t="shared" si="17"/>
        <v>-2.06</v>
      </c>
      <c r="J245" s="625"/>
      <c r="K245" s="626"/>
      <c r="L245" s="627"/>
      <c r="M245" s="46"/>
    </row>
    <row r="246" spans="1:13" s="19" customFormat="1" x14ac:dyDescent="0.15">
      <c r="A246" s="651"/>
      <c r="B246" s="149"/>
      <c r="C246" s="75"/>
      <c r="D246" s="618"/>
      <c r="E246" s="69"/>
      <c r="F246" s="70"/>
      <c r="G246" s="70"/>
      <c r="H246" s="70"/>
      <c r="I246" s="70"/>
      <c r="J246" s="625"/>
      <c r="K246" s="626"/>
      <c r="L246" s="627"/>
      <c r="M246" s="46"/>
    </row>
    <row r="247" spans="1:13" s="19" customFormat="1" x14ac:dyDescent="0.15">
      <c r="A247" s="50"/>
      <c r="B247" s="156"/>
      <c r="C247" s="721" t="s">
        <v>87</v>
      </c>
      <c r="D247" s="722"/>
      <c r="E247" s="722"/>
      <c r="F247" s="722"/>
      <c r="G247" s="722"/>
      <c r="H247" s="722"/>
      <c r="I247" s="723"/>
      <c r="J247" s="625"/>
      <c r="K247" s="626"/>
      <c r="L247" s="627"/>
      <c r="M247" s="46"/>
    </row>
    <row r="248" spans="1:13" s="19" customFormat="1" x14ac:dyDescent="0.15">
      <c r="A248" s="649"/>
      <c r="B248" s="147"/>
      <c r="C248" s="75" t="s">
        <v>119</v>
      </c>
      <c r="D248" s="616"/>
      <c r="E248" s="69">
        <v>1</v>
      </c>
      <c r="F248" s="70">
        <v>22.864999999999998</v>
      </c>
      <c r="G248" s="70"/>
      <c r="H248" s="70">
        <v>2.6999999999999997</v>
      </c>
      <c r="I248" s="70">
        <f t="shared" si="17"/>
        <v>61.74</v>
      </c>
      <c r="J248" s="625"/>
      <c r="K248" s="626"/>
      <c r="L248" s="627"/>
      <c r="M248" s="46"/>
    </row>
    <row r="249" spans="1:13" s="19" customFormat="1" x14ac:dyDescent="0.15">
      <c r="A249" s="650"/>
      <c r="B249" s="148"/>
      <c r="C249" s="75" t="s">
        <v>86</v>
      </c>
      <c r="D249" s="617"/>
      <c r="E249" s="69">
        <v>-6</v>
      </c>
      <c r="F249" s="70">
        <v>0.375</v>
      </c>
      <c r="G249" s="70"/>
      <c r="H249" s="70">
        <v>2.6999999999999997</v>
      </c>
      <c r="I249" s="70">
        <f t="shared" si="17"/>
        <v>-6.08</v>
      </c>
      <c r="J249" s="625"/>
      <c r="K249" s="626"/>
      <c r="L249" s="627"/>
      <c r="M249" s="46"/>
    </row>
    <row r="250" spans="1:13" s="19" customFormat="1" x14ac:dyDescent="0.15">
      <c r="A250" s="650"/>
      <c r="B250" s="148"/>
      <c r="C250" s="75" t="s">
        <v>86</v>
      </c>
      <c r="D250" s="617"/>
      <c r="E250" s="69">
        <v>-1</v>
      </c>
      <c r="F250" s="70">
        <v>0.2</v>
      </c>
      <c r="G250" s="70"/>
      <c r="H250" s="70">
        <v>2.6999999999999997</v>
      </c>
      <c r="I250" s="70">
        <f t="shared" si="17"/>
        <v>-0.54</v>
      </c>
      <c r="J250" s="625"/>
      <c r="K250" s="626"/>
      <c r="L250" s="627"/>
      <c r="M250" s="46"/>
    </row>
    <row r="251" spans="1:13" s="19" customFormat="1" x14ac:dyDescent="0.15">
      <c r="A251" s="650"/>
      <c r="B251" s="148"/>
      <c r="C251" s="75" t="s">
        <v>94</v>
      </c>
      <c r="D251" s="617"/>
      <c r="E251" s="69">
        <v>-1</v>
      </c>
      <c r="F251" s="70">
        <v>1.8</v>
      </c>
      <c r="G251" s="70"/>
      <c r="H251" s="70">
        <v>0.6</v>
      </c>
      <c r="I251" s="70">
        <f t="shared" si="17"/>
        <v>-1.08</v>
      </c>
      <c r="J251" s="625"/>
      <c r="K251" s="626"/>
      <c r="L251" s="627"/>
      <c r="M251" s="46"/>
    </row>
    <row r="252" spans="1:13" s="19" customFormat="1" x14ac:dyDescent="0.15">
      <c r="A252" s="650"/>
      <c r="B252" s="148"/>
      <c r="C252" s="75" t="s">
        <v>93</v>
      </c>
      <c r="D252" s="617"/>
      <c r="E252" s="69">
        <v>-1</v>
      </c>
      <c r="F252" s="70">
        <v>3.71</v>
      </c>
      <c r="G252" s="70"/>
      <c r="H252" s="70">
        <v>1.5</v>
      </c>
      <c r="I252" s="70">
        <f t="shared" si="17"/>
        <v>-5.57</v>
      </c>
      <c r="J252" s="625"/>
      <c r="K252" s="626"/>
      <c r="L252" s="627"/>
      <c r="M252" s="46"/>
    </row>
    <row r="253" spans="1:13" s="19" customFormat="1" x14ac:dyDescent="0.15">
      <c r="A253" s="650"/>
      <c r="B253" s="148"/>
      <c r="C253" s="75" t="s">
        <v>93</v>
      </c>
      <c r="D253" s="617"/>
      <c r="E253" s="69">
        <v>-1</v>
      </c>
      <c r="F253" s="70">
        <v>5.5549999999999997</v>
      </c>
      <c r="G253" s="70"/>
      <c r="H253" s="70">
        <v>1.5</v>
      </c>
      <c r="I253" s="70">
        <f t="shared" si="17"/>
        <v>-8.33</v>
      </c>
      <c r="J253" s="625"/>
      <c r="K253" s="626"/>
      <c r="L253" s="627"/>
      <c r="M253" s="46"/>
    </row>
    <row r="254" spans="1:13" s="19" customFormat="1" x14ac:dyDescent="0.15">
      <c r="A254" s="650"/>
      <c r="B254" s="148"/>
      <c r="C254" s="75" t="s">
        <v>93</v>
      </c>
      <c r="D254" s="617"/>
      <c r="E254" s="69">
        <v>-1</v>
      </c>
      <c r="F254" s="70">
        <v>2.66</v>
      </c>
      <c r="G254" s="70"/>
      <c r="H254" s="70">
        <v>1.5</v>
      </c>
      <c r="I254" s="70">
        <f t="shared" si="17"/>
        <v>-3.99</v>
      </c>
      <c r="J254" s="625"/>
      <c r="K254" s="626"/>
      <c r="L254" s="627"/>
      <c r="M254" s="46"/>
    </row>
    <row r="255" spans="1:13" s="19" customFormat="1" x14ac:dyDescent="0.15">
      <c r="A255" s="650"/>
      <c r="B255" s="148"/>
      <c r="C255" s="75" t="s">
        <v>92</v>
      </c>
      <c r="D255" s="617"/>
      <c r="E255" s="69">
        <v>-1</v>
      </c>
      <c r="F255" s="70">
        <v>2.2050000000000001</v>
      </c>
      <c r="G255" s="70"/>
      <c r="H255" s="70">
        <v>3</v>
      </c>
      <c r="I255" s="70">
        <f t="shared" si="17"/>
        <v>-6.62</v>
      </c>
      <c r="J255" s="625"/>
      <c r="K255" s="626"/>
      <c r="L255" s="627"/>
      <c r="M255" s="46"/>
    </row>
    <row r="256" spans="1:13" s="19" customFormat="1" x14ac:dyDescent="0.15">
      <c r="A256" s="650"/>
      <c r="B256" s="148"/>
      <c r="C256" s="75" t="s">
        <v>85</v>
      </c>
      <c r="D256" s="617"/>
      <c r="E256" s="69">
        <v>1</v>
      </c>
      <c r="F256" s="70">
        <v>1.9</v>
      </c>
      <c r="G256" s="70"/>
      <c r="H256" s="70">
        <v>2.6999999999999997</v>
      </c>
      <c r="I256" s="70">
        <f t="shared" si="17"/>
        <v>5.13</v>
      </c>
      <c r="J256" s="625"/>
      <c r="K256" s="626"/>
      <c r="L256" s="627"/>
      <c r="M256" s="46"/>
    </row>
    <row r="257" spans="1:13" s="19" customFormat="1" x14ac:dyDescent="0.15">
      <c r="A257" s="650"/>
      <c r="B257" s="148"/>
      <c r="C257" s="75" t="s">
        <v>88</v>
      </c>
      <c r="D257" s="617"/>
      <c r="E257" s="69">
        <v>-1</v>
      </c>
      <c r="F257" s="70">
        <v>0.9</v>
      </c>
      <c r="G257" s="70"/>
      <c r="H257" s="70">
        <v>2.1</v>
      </c>
      <c r="I257" s="70">
        <f t="shared" si="17"/>
        <v>-1.89</v>
      </c>
      <c r="J257" s="625"/>
      <c r="K257" s="626"/>
      <c r="L257" s="627"/>
      <c r="M257" s="46"/>
    </row>
    <row r="258" spans="1:13" s="19" customFormat="1" x14ac:dyDescent="0.15">
      <c r="A258" s="650"/>
      <c r="B258" s="148"/>
      <c r="C258" s="75" t="s">
        <v>125</v>
      </c>
      <c r="D258" s="617"/>
      <c r="E258" s="69">
        <v>1</v>
      </c>
      <c r="F258" s="70">
        <v>4.2699999999999996</v>
      </c>
      <c r="G258" s="70"/>
      <c r="H258" s="70">
        <v>2.6999999999999997</v>
      </c>
      <c r="I258" s="70">
        <f t="shared" si="17"/>
        <v>11.53</v>
      </c>
      <c r="J258" s="625"/>
      <c r="K258" s="626"/>
      <c r="L258" s="627"/>
      <c r="M258" s="46"/>
    </row>
    <row r="259" spans="1:13" s="19" customFormat="1" x14ac:dyDescent="0.15">
      <c r="A259" s="650"/>
      <c r="B259" s="148"/>
      <c r="C259" s="75" t="s">
        <v>106</v>
      </c>
      <c r="D259" s="617"/>
      <c r="E259" s="69">
        <v>-1</v>
      </c>
      <c r="F259" s="70">
        <v>1</v>
      </c>
      <c r="G259" s="70"/>
      <c r="H259" s="70">
        <v>2.4</v>
      </c>
      <c r="I259" s="70">
        <f t="shared" si="17"/>
        <v>-2.4</v>
      </c>
      <c r="J259" s="625"/>
      <c r="K259" s="626"/>
      <c r="L259" s="627"/>
      <c r="M259" s="46"/>
    </row>
    <row r="260" spans="1:13" s="19" customFormat="1" x14ac:dyDescent="0.15">
      <c r="A260" s="650"/>
      <c r="B260" s="148"/>
      <c r="C260" s="75" t="s">
        <v>126</v>
      </c>
      <c r="D260" s="617"/>
      <c r="E260" s="69">
        <v>1</v>
      </c>
      <c r="F260" s="70">
        <v>4.2699999999999996</v>
      </c>
      <c r="G260" s="70"/>
      <c r="H260" s="70">
        <v>2.6999999999999997</v>
      </c>
      <c r="I260" s="70">
        <f t="shared" si="17"/>
        <v>11.53</v>
      </c>
      <c r="J260" s="625"/>
      <c r="K260" s="626"/>
      <c r="L260" s="627"/>
      <c r="M260" s="46"/>
    </row>
    <row r="261" spans="1:13" s="19" customFormat="1" x14ac:dyDescent="0.15">
      <c r="A261" s="650"/>
      <c r="B261" s="148"/>
      <c r="C261" s="75" t="s">
        <v>107</v>
      </c>
      <c r="D261" s="617"/>
      <c r="E261" s="69">
        <v>-1</v>
      </c>
      <c r="F261" s="70">
        <v>0.93</v>
      </c>
      <c r="G261" s="70"/>
      <c r="H261" s="70">
        <v>2.4</v>
      </c>
      <c r="I261" s="70">
        <f t="shared" si="17"/>
        <v>-2.23</v>
      </c>
      <c r="J261" s="625"/>
      <c r="K261" s="626"/>
      <c r="L261" s="627"/>
      <c r="M261" s="46"/>
    </row>
    <row r="262" spans="1:13" s="19" customFormat="1" x14ac:dyDescent="0.15">
      <c r="A262" s="650"/>
      <c r="B262" s="148"/>
      <c r="C262" s="75" t="s">
        <v>127</v>
      </c>
      <c r="D262" s="617"/>
      <c r="E262" s="69">
        <v>1</v>
      </c>
      <c r="F262" s="70">
        <v>8.2149999999999999</v>
      </c>
      <c r="G262" s="70"/>
      <c r="H262" s="70">
        <v>2.6999999999999997</v>
      </c>
      <c r="I262" s="70">
        <f t="shared" si="17"/>
        <v>22.18</v>
      </c>
      <c r="J262" s="625"/>
      <c r="K262" s="626"/>
      <c r="L262" s="627"/>
      <c r="M262" s="46"/>
    </row>
    <row r="263" spans="1:13" s="34" customFormat="1" x14ac:dyDescent="0.15">
      <c r="A263" s="650"/>
      <c r="B263" s="148"/>
      <c r="C263" s="75" t="s">
        <v>104</v>
      </c>
      <c r="D263" s="617"/>
      <c r="E263" s="69">
        <v>-1</v>
      </c>
      <c r="F263" s="96">
        <v>1.825</v>
      </c>
      <c r="G263" s="96"/>
      <c r="H263" s="96">
        <v>2.4</v>
      </c>
      <c r="I263" s="70">
        <f t="shared" si="17"/>
        <v>-4.38</v>
      </c>
      <c r="J263" s="625"/>
      <c r="K263" s="626"/>
      <c r="L263" s="627"/>
      <c r="M263" s="39"/>
    </row>
    <row r="264" spans="1:13" s="34" customFormat="1" ht="13.5" customHeight="1" x14ac:dyDescent="0.15">
      <c r="A264" s="650"/>
      <c r="B264" s="148"/>
      <c r="C264" s="75" t="s">
        <v>119</v>
      </c>
      <c r="D264" s="617"/>
      <c r="E264" s="69">
        <v>1</v>
      </c>
      <c r="F264" s="96">
        <v>22.864999999999998</v>
      </c>
      <c r="G264" s="96"/>
      <c r="H264" s="96">
        <v>2.6999999999999997</v>
      </c>
      <c r="I264" s="70">
        <f t="shared" si="17"/>
        <v>61.74</v>
      </c>
      <c r="J264" s="625"/>
      <c r="K264" s="626"/>
      <c r="L264" s="627"/>
      <c r="M264" s="39"/>
    </row>
    <row r="265" spans="1:13" s="34" customFormat="1" ht="13.5" customHeight="1" x14ac:dyDescent="0.15">
      <c r="A265" s="650"/>
      <c r="B265" s="148"/>
      <c r="C265" s="75" t="s">
        <v>86</v>
      </c>
      <c r="D265" s="617"/>
      <c r="E265" s="69">
        <v>-6</v>
      </c>
      <c r="F265" s="96">
        <v>0.375</v>
      </c>
      <c r="G265" s="96"/>
      <c r="H265" s="96">
        <v>2.6999999999999997</v>
      </c>
      <c r="I265" s="70">
        <f t="shared" si="17"/>
        <v>-6.08</v>
      </c>
      <c r="J265" s="625"/>
      <c r="K265" s="626"/>
      <c r="L265" s="627"/>
      <c r="M265" s="39"/>
    </row>
    <row r="266" spans="1:13" s="34" customFormat="1" x14ac:dyDescent="0.15">
      <c r="A266" s="650"/>
      <c r="B266" s="148"/>
      <c r="C266" s="75" t="s">
        <v>97</v>
      </c>
      <c r="D266" s="617"/>
      <c r="E266" s="69">
        <v>-1</v>
      </c>
      <c r="F266" s="96">
        <v>1.8</v>
      </c>
      <c r="G266" s="96"/>
      <c r="H266" s="96">
        <v>1.5</v>
      </c>
      <c r="I266" s="70">
        <f t="shared" si="17"/>
        <v>-2.7</v>
      </c>
      <c r="J266" s="625"/>
      <c r="K266" s="626"/>
      <c r="L266" s="627"/>
      <c r="M266" s="39"/>
    </row>
    <row r="267" spans="1:13" s="34" customFormat="1" x14ac:dyDescent="0.15">
      <c r="A267" s="650"/>
      <c r="B267" s="148"/>
      <c r="C267" s="75" t="s">
        <v>98</v>
      </c>
      <c r="D267" s="617"/>
      <c r="E267" s="69">
        <v>-1</v>
      </c>
      <c r="F267" s="96">
        <v>1.8</v>
      </c>
      <c r="G267" s="96"/>
      <c r="H267" s="96">
        <v>1.5</v>
      </c>
      <c r="I267" s="70">
        <f t="shared" si="17"/>
        <v>-2.7</v>
      </c>
      <c r="J267" s="625"/>
      <c r="K267" s="626"/>
      <c r="L267" s="627"/>
      <c r="M267" s="39"/>
    </row>
    <row r="268" spans="1:13" s="34" customFormat="1" x14ac:dyDescent="0.15">
      <c r="A268" s="651"/>
      <c r="B268" s="149"/>
      <c r="C268" s="75" t="s">
        <v>98</v>
      </c>
      <c r="D268" s="618"/>
      <c r="E268" s="69">
        <v>-1</v>
      </c>
      <c r="F268" s="96">
        <v>1.78</v>
      </c>
      <c r="G268" s="96"/>
      <c r="H268" s="96">
        <v>1.5</v>
      </c>
      <c r="I268" s="70">
        <f t="shared" si="17"/>
        <v>-2.67</v>
      </c>
      <c r="J268" s="628"/>
      <c r="K268" s="629"/>
      <c r="L268" s="630"/>
      <c r="M268" s="39"/>
    </row>
    <row r="269" spans="1:13" s="34" customFormat="1" x14ac:dyDescent="0.15">
      <c r="A269" s="643"/>
      <c r="B269" s="644"/>
      <c r="C269" s="644"/>
      <c r="D269" s="644"/>
      <c r="E269" s="644"/>
      <c r="F269" s="645"/>
      <c r="G269" s="746" t="s">
        <v>12</v>
      </c>
      <c r="H269" s="746"/>
      <c r="I269" s="91">
        <f>SUM(I221:I268)</f>
        <v>205.94</v>
      </c>
      <c r="J269" s="64" t="s">
        <v>10</v>
      </c>
      <c r="K269" s="66">
        <f>+F272</f>
        <v>1375.5</v>
      </c>
      <c r="L269" s="66">
        <f>ROUND(I269*K269,0)</f>
        <v>283270</v>
      </c>
      <c r="M269" s="39"/>
    </row>
    <row r="270" spans="1:13" x14ac:dyDescent="0.15">
      <c r="A270" s="649"/>
      <c r="B270" s="147"/>
      <c r="C270" s="75" t="s">
        <v>23</v>
      </c>
      <c r="D270" s="616"/>
      <c r="E270" s="69" t="s">
        <v>24</v>
      </c>
      <c r="F270" s="96">
        <v>1310</v>
      </c>
      <c r="G270" s="96" t="s">
        <v>26</v>
      </c>
      <c r="H270" s="724"/>
      <c r="I270" s="725"/>
      <c r="J270" s="725"/>
      <c r="K270" s="725"/>
      <c r="L270" s="726"/>
      <c r="M270" s="38"/>
    </row>
    <row r="271" spans="1:13" x14ac:dyDescent="0.15">
      <c r="A271" s="650"/>
      <c r="B271" s="148"/>
      <c r="C271" s="75" t="s">
        <v>41</v>
      </c>
      <c r="D271" s="617"/>
      <c r="E271" s="69" t="s">
        <v>24</v>
      </c>
      <c r="F271" s="96">
        <f>ROUND(F270*5%,2)</f>
        <v>65.5</v>
      </c>
      <c r="G271" s="96"/>
      <c r="H271" s="727"/>
      <c r="I271" s="728"/>
      <c r="J271" s="728"/>
      <c r="K271" s="728"/>
      <c r="L271" s="729"/>
      <c r="M271" s="38"/>
    </row>
    <row r="272" spans="1:13" x14ac:dyDescent="0.15">
      <c r="A272" s="651"/>
      <c r="B272" s="149"/>
      <c r="C272" s="75"/>
      <c r="D272" s="618"/>
      <c r="E272" s="69" t="s">
        <v>24</v>
      </c>
      <c r="F272" s="96">
        <f>SUM(F270:F271)</f>
        <v>1375.5</v>
      </c>
      <c r="G272" s="96" t="s">
        <v>26</v>
      </c>
      <c r="H272" s="730"/>
      <c r="I272" s="731"/>
      <c r="J272" s="731"/>
      <c r="K272" s="731"/>
      <c r="L272" s="732"/>
      <c r="M272" s="38"/>
    </row>
    <row r="273" spans="1:13" s="34" customFormat="1" x14ac:dyDescent="0.15">
      <c r="A273" s="703"/>
      <c r="B273" s="704"/>
      <c r="C273" s="704"/>
      <c r="D273" s="704"/>
      <c r="E273" s="704"/>
      <c r="F273" s="704"/>
      <c r="G273" s="704"/>
      <c r="H273" s="704"/>
      <c r="I273" s="704"/>
      <c r="J273" s="704"/>
      <c r="K273" s="704"/>
      <c r="L273" s="705"/>
      <c r="M273" s="39"/>
    </row>
    <row r="274" spans="1:13" s="34" customFormat="1" ht="73.5" customHeight="1" x14ac:dyDescent="0.15">
      <c r="A274" s="50">
        <v>5</v>
      </c>
      <c r="B274" s="234" t="s">
        <v>448</v>
      </c>
      <c r="C274" s="595" t="s">
        <v>128</v>
      </c>
      <c r="D274" s="596"/>
      <c r="E274" s="596"/>
      <c r="F274" s="596"/>
      <c r="G274" s="596"/>
      <c r="H274" s="596"/>
      <c r="I274" s="596"/>
      <c r="J274" s="596"/>
      <c r="K274" s="596"/>
      <c r="L274" s="600"/>
      <c r="M274" s="39"/>
    </row>
    <row r="275" spans="1:13" s="34" customFormat="1" x14ac:dyDescent="0.15">
      <c r="A275" s="50"/>
      <c r="B275" s="156"/>
      <c r="C275" s="652" t="s">
        <v>129</v>
      </c>
      <c r="D275" s="653"/>
      <c r="E275" s="653"/>
      <c r="F275" s="653"/>
      <c r="G275" s="653"/>
      <c r="H275" s="653"/>
      <c r="I275" s="654"/>
      <c r="J275" s="579"/>
      <c r="K275" s="580"/>
      <c r="L275" s="581"/>
      <c r="M275" s="39"/>
    </row>
    <row r="276" spans="1:13" s="34" customFormat="1" x14ac:dyDescent="0.15">
      <c r="A276" s="649"/>
      <c r="B276" s="147"/>
      <c r="C276" s="72" t="s">
        <v>130</v>
      </c>
      <c r="D276" s="597"/>
      <c r="E276" s="69">
        <v>1</v>
      </c>
      <c r="F276" s="70">
        <v>1.55</v>
      </c>
      <c r="G276" s="70"/>
      <c r="H276" s="70">
        <v>2.6999999999999997</v>
      </c>
      <c r="I276" s="70">
        <f>ROUND(E276*F276*H276,2)</f>
        <v>4.1900000000000004</v>
      </c>
      <c r="J276" s="582"/>
      <c r="K276" s="583"/>
      <c r="L276" s="584"/>
      <c r="M276" s="39"/>
    </row>
    <row r="277" spans="1:13" s="34" customFormat="1" x14ac:dyDescent="0.15">
      <c r="A277" s="651"/>
      <c r="B277" s="149"/>
      <c r="C277" s="72"/>
      <c r="D277" s="599"/>
      <c r="E277" s="69">
        <v>1</v>
      </c>
      <c r="F277" s="70">
        <v>1.7</v>
      </c>
      <c r="G277" s="70"/>
      <c r="H277" s="70">
        <v>2.6999999999999997</v>
      </c>
      <c r="I277" s="70">
        <f>ROUND(E277*F277*H277,2)</f>
        <v>4.59</v>
      </c>
      <c r="J277" s="585"/>
      <c r="K277" s="586"/>
      <c r="L277" s="587"/>
      <c r="M277" s="39"/>
    </row>
    <row r="278" spans="1:13" s="34" customFormat="1" x14ac:dyDescent="0.15">
      <c r="A278" s="158"/>
      <c r="B278" s="188"/>
      <c r="C278" s="72" t="s">
        <v>495</v>
      </c>
      <c r="D278" s="192"/>
      <c r="E278" s="69">
        <v>1</v>
      </c>
      <c r="F278" s="180">
        <v>62</v>
      </c>
      <c r="G278" s="180"/>
      <c r="H278" s="181">
        <v>1.8</v>
      </c>
      <c r="I278" s="70">
        <f>ROUND(E278*F278*H278,2)</f>
        <v>111.6</v>
      </c>
      <c r="J278" s="175"/>
      <c r="K278" s="176"/>
      <c r="L278" s="177"/>
      <c r="M278" s="39"/>
    </row>
    <row r="279" spans="1:13" s="34" customFormat="1" x14ac:dyDescent="0.15">
      <c r="A279" s="643"/>
      <c r="B279" s="644"/>
      <c r="C279" s="644"/>
      <c r="D279" s="644"/>
      <c r="E279" s="644"/>
      <c r="F279" s="644"/>
      <c r="G279" s="644"/>
      <c r="H279" s="645"/>
      <c r="I279" s="65">
        <f>SUM(I276:I278)</f>
        <v>120.38</v>
      </c>
      <c r="J279" s="64" t="s">
        <v>10</v>
      </c>
      <c r="K279" s="66">
        <f>+F282</f>
        <v>1292.55</v>
      </c>
      <c r="L279" s="66">
        <f>ROUND(I279*K279,0)</f>
        <v>155597</v>
      </c>
      <c r="M279" s="39"/>
    </row>
    <row r="280" spans="1:13" s="34" customFormat="1" x14ac:dyDescent="0.15">
      <c r="A280" s="649"/>
      <c r="B280" s="147"/>
      <c r="C280" s="72" t="s">
        <v>23</v>
      </c>
      <c r="D280" s="597"/>
      <c r="E280" s="69" t="s">
        <v>24</v>
      </c>
      <c r="F280" s="70">
        <v>1231</v>
      </c>
      <c r="G280" s="70" t="s">
        <v>26</v>
      </c>
      <c r="H280" s="622"/>
      <c r="I280" s="623"/>
      <c r="J280" s="623"/>
      <c r="K280" s="623"/>
      <c r="L280" s="624"/>
      <c r="M280" s="39"/>
    </row>
    <row r="281" spans="1:13" s="34" customFormat="1" x14ac:dyDescent="0.15">
      <c r="A281" s="650"/>
      <c r="B281" s="148"/>
      <c r="C281" s="72" t="s">
        <v>41</v>
      </c>
      <c r="D281" s="598"/>
      <c r="E281" s="69" t="s">
        <v>24</v>
      </c>
      <c r="F281" s="70">
        <f>ROUND(F280*5%,2)</f>
        <v>61.55</v>
      </c>
      <c r="G281" s="70"/>
      <c r="H281" s="625"/>
      <c r="I281" s="626"/>
      <c r="J281" s="626"/>
      <c r="K281" s="626"/>
      <c r="L281" s="627"/>
      <c r="M281" s="39"/>
    </row>
    <row r="282" spans="1:13" s="34" customFormat="1" x14ac:dyDescent="0.15">
      <c r="A282" s="651"/>
      <c r="B282" s="149"/>
      <c r="C282" s="72"/>
      <c r="D282" s="599"/>
      <c r="E282" s="69" t="s">
        <v>24</v>
      </c>
      <c r="F282" s="70">
        <f>SUM(F280:F281)</f>
        <v>1292.55</v>
      </c>
      <c r="G282" s="70" t="s">
        <v>26</v>
      </c>
      <c r="H282" s="628"/>
      <c r="I282" s="629"/>
      <c r="J282" s="629"/>
      <c r="K282" s="629"/>
      <c r="L282" s="630"/>
      <c r="M282" s="39"/>
    </row>
    <row r="283" spans="1:13" s="34" customFormat="1" x14ac:dyDescent="0.15">
      <c r="A283" s="703"/>
      <c r="B283" s="704"/>
      <c r="C283" s="704"/>
      <c r="D283" s="704"/>
      <c r="E283" s="704"/>
      <c r="F283" s="704"/>
      <c r="G283" s="704"/>
      <c r="H283" s="704"/>
      <c r="I283" s="704"/>
      <c r="J283" s="704"/>
      <c r="K283" s="704"/>
      <c r="L283" s="705"/>
      <c r="M283" s="39"/>
    </row>
    <row r="284" spans="1:13" s="34" customFormat="1" ht="81.75" customHeight="1" x14ac:dyDescent="0.15">
      <c r="A284" s="50">
        <v>6</v>
      </c>
      <c r="B284" s="234" t="s">
        <v>418</v>
      </c>
      <c r="C284" s="595" t="s">
        <v>131</v>
      </c>
      <c r="D284" s="596"/>
      <c r="E284" s="596"/>
      <c r="F284" s="596"/>
      <c r="G284" s="596"/>
      <c r="H284" s="596"/>
      <c r="I284" s="596"/>
      <c r="J284" s="596"/>
      <c r="K284" s="596"/>
      <c r="L284" s="600"/>
      <c r="M284" s="39"/>
    </row>
    <row r="285" spans="1:13" s="34" customFormat="1" ht="25.5" customHeight="1" x14ac:dyDescent="0.15">
      <c r="A285" s="50"/>
      <c r="B285" s="156"/>
      <c r="C285" s="619" t="s">
        <v>133</v>
      </c>
      <c r="D285" s="620"/>
      <c r="E285" s="620"/>
      <c r="F285" s="620"/>
      <c r="G285" s="620"/>
      <c r="H285" s="620"/>
      <c r="I285" s="621"/>
      <c r="J285" s="579"/>
      <c r="K285" s="580"/>
      <c r="L285" s="581"/>
      <c r="M285" s="39"/>
    </row>
    <row r="286" spans="1:13" s="34" customFormat="1" x14ac:dyDescent="0.15">
      <c r="A286" s="649"/>
      <c r="B286" s="147"/>
      <c r="C286" s="75" t="s">
        <v>132</v>
      </c>
      <c r="D286" s="616"/>
      <c r="E286" s="69"/>
      <c r="F286" s="70"/>
      <c r="G286" s="70"/>
      <c r="H286" s="70"/>
      <c r="I286" s="70"/>
      <c r="J286" s="582"/>
      <c r="K286" s="583"/>
      <c r="L286" s="584"/>
      <c r="M286" s="39"/>
    </row>
    <row r="287" spans="1:13" s="34" customFormat="1" x14ac:dyDescent="0.15">
      <c r="A287" s="650"/>
      <c r="B287" s="148"/>
      <c r="C287" s="75" t="s">
        <v>93</v>
      </c>
      <c r="D287" s="617"/>
      <c r="E287" s="69">
        <v>2</v>
      </c>
      <c r="F287" s="70">
        <f>0.1+1.5+0.1</f>
        <v>1.7000000000000002</v>
      </c>
      <c r="G287" s="70"/>
      <c r="H287" s="70">
        <v>0.3</v>
      </c>
      <c r="I287" s="70">
        <f t="shared" ref="I287:I292" si="18">E287*F287*H287</f>
        <v>1.02</v>
      </c>
      <c r="J287" s="582"/>
      <c r="K287" s="583"/>
      <c r="L287" s="584"/>
      <c r="M287" s="39"/>
    </row>
    <row r="288" spans="1:13" s="34" customFormat="1" x14ac:dyDescent="0.15">
      <c r="A288" s="650"/>
      <c r="B288" s="148"/>
      <c r="C288" s="75" t="s">
        <v>94</v>
      </c>
      <c r="D288" s="617"/>
      <c r="E288" s="69">
        <v>2</v>
      </c>
      <c r="F288" s="70">
        <f>0.1+0.6+0.1</f>
        <v>0.79999999999999993</v>
      </c>
      <c r="G288" s="70"/>
      <c r="H288" s="70">
        <v>0.3</v>
      </c>
      <c r="I288" s="70">
        <f t="shared" si="18"/>
        <v>0.47999999999999993</v>
      </c>
      <c r="J288" s="582"/>
      <c r="K288" s="583"/>
      <c r="L288" s="584"/>
      <c r="M288" s="39"/>
    </row>
    <row r="289" spans="1:13" s="34" customFormat="1" x14ac:dyDescent="0.15">
      <c r="A289" s="650"/>
      <c r="B289" s="148"/>
      <c r="C289" s="75" t="s">
        <v>109</v>
      </c>
      <c r="D289" s="617"/>
      <c r="E289" s="69">
        <v>2</v>
      </c>
      <c r="F289" s="70">
        <f>0.1+0.6+0.1</f>
        <v>0.79999999999999993</v>
      </c>
      <c r="G289" s="70"/>
      <c r="H289" s="70">
        <v>0.3</v>
      </c>
      <c r="I289" s="70">
        <f t="shared" si="18"/>
        <v>0.47999999999999993</v>
      </c>
      <c r="J289" s="582"/>
      <c r="K289" s="583"/>
      <c r="L289" s="584"/>
      <c r="M289" s="39"/>
    </row>
    <row r="290" spans="1:13" s="34" customFormat="1" x14ac:dyDescent="0.15">
      <c r="A290" s="650"/>
      <c r="B290" s="148"/>
      <c r="C290" s="75" t="s">
        <v>97</v>
      </c>
      <c r="D290" s="617"/>
      <c r="E290" s="69">
        <v>2</v>
      </c>
      <c r="F290" s="70">
        <f>0.1+1.5+0.1</f>
        <v>1.7000000000000002</v>
      </c>
      <c r="G290" s="70"/>
      <c r="H290" s="70">
        <v>0.3</v>
      </c>
      <c r="I290" s="70">
        <f t="shared" si="18"/>
        <v>1.02</v>
      </c>
      <c r="J290" s="582"/>
      <c r="K290" s="583"/>
      <c r="L290" s="584"/>
      <c r="M290" s="39"/>
    </row>
    <row r="291" spans="1:13" s="34" customFormat="1" x14ac:dyDescent="0.15">
      <c r="A291" s="650"/>
      <c r="B291" s="148"/>
      <c r="C291" s="75" t="s">
        <v>98</v>
      </c>
      <c r="D291" s="617"/>
      <c r="E291" s="69">
        <v>2</v>
      </c>
      <c r="F291" s="70">
        <f>0.1+1.5+0.1</f>
        <v>1.7000000000000002</v>
      </c>
      <c r="G291" s="70"/>
      <c r="H291" s="70">
        <v>0.3</v>
      </c>
      <c r="I291" s="70">
        <f t="shared" si="18"/>
        <v>1.02</v>
      </c>
      <c r="J291" s="582"/>
      <c r="K291" s="583"/>
      <c r="L291" s="584"/>
      <c r="M291" s="39"/>
    </row>
    <row r="292" spans="1:13" s="34" customFormat="1" x14ac:dyDescent="0.15">
      <c r="A292" s="651"/>
      <c r="B292" s="149"/>
      <c r="C292" s="75" t="s">
        <v>98</v>
      </c>
      <c r="D292" s="618"/>
      <c r="E292" s="69">
        <v>2</v>
      </c>
      <c r="F292" s="70">
        <f>0.1+1.5+0.1</f>
        <v>1.7000000000000002</v>
      </c>
      <c r="G292" s="70"/>
      <c r="H292" s="70">
        <v>0.3</v>
      </c>
      <c r="I292" s="70">
        <f t="shared" si="18"/>
        <v>1.02</v>
      </c>
      <c r="J292" s="585"/>
      <c r="K292" s="586"/>
      <c r="L292" s="587"/>
      <c r="M292" s="39"/>
    </row>
    <row r="293" spans="1:13" s="34" customFormat="1" x14ac:dyDescent="0.15">
      <c r="A293" s="643"/>
      <c r="B293" s="644"/>
      <c r="C293" s="644"/>
      <c r="D293" s="644"/>
      <c r="E293" s="644"/>
      <c r="F293" s="644"/>
      <c r="G293" s="644"/>
      <c r="H293" s="645"/>
      <c r="I293" s="65">
        <f>SUM(I287:I292)</f>
        <v>5.0399999999999991</v>
      </c>
      <c r="J293" s="64" t="s">
        <v>10</v>
      </c>
      <c r="K293" s="66">
        <f>+F296</f>
        <v>1159.2</v>
      </c>
      <c r="L293" s="66">
        <f>ROUND(I293*K293,0)</f>
        <v>5842</v>
      </c>
      <c r="M293" s="39"/>
    </row>
    <row r="294" spans="1:13" s="34" customFormat="1" x14ac:dyDescent="0.15">
      <c r="A294" s="649"/>
      <c r="B294" s="147"/>
      <c r="C294" s="72" t="s">
        <v>23</v>
      </c>
      <c r="D294" s="597"/>
      <c r="E294" s="69" t="s">
        <v>24</v>
      </c>
      <c r="F294" s="70">
        <v>1104</v>
      </c>
      <c r="G294" s="70" t="s">
        <v>26</v>
      </c>
      <c r="H294" s="622"/>
      <c r="I294" s="623"/>
      <c r="J294" s="623"/>
      <c r="K294" s="623"/>
      <c r="L294" s="624"/>
      <c r="M294" s="39"/>
    </row>
    <row r="295" spans="1:13" s="34" customFormat="1" x14ac:dyDescent="0.15">
      <c r="A295" s="650"/>
      <c r="B295" s="148"/>
      <c r="C295" s="72" t="s">
        <v>41</v>
      </c>
      <c r="D295" s="598"/>
      <c r="E295" s="69" t="s">
        <v>24</v>
      </c>
      <c r="F295" s="70">
        <f>ROUND(F294*5%,2)</f>
        <v>55.2</v>
      </c>
      <c r="G295" s="70"/>
      <c r="H295" s="625"/>
      <c r="I295" s="626"/>
      <c r="J295" s="626"/>
      <c r="K295" s="626"/>
      <c r="L295" s="627"/>
      <c r="M295" s="39"/>
    </row>
    <row r="296" spans="1:13" s="34" customFormat="1" x14ac:dyDescent="0.15">
      <c r="A296" s="651"/>
      <c r="B296" s="149"/>
      <c r="C296" s="72"/>
      <c r="D296" s="599"/>
      <c r="E296" s="69" t="s">
        <v>24</v>
      </c>
      <c r="F296" s="70">
        <f>SUM(F294:F295)</f>
        <v>1159.2</v>
      </c>
      <c r="G296" s="70" t="s">
        <v>26</v>
      </c>
      <c r="H296" s="628"/>
      <c r="I296" s="629"/>
      <c r="J296" s="629"/>
      <c r="K296" s="629"/>
      <c r="L296" s="630"/>
      <c r="M296" s="39"/>
    </row>
    <row r="297" spans="1:13" s="34" customFormat="1" x14ac:dyDescent="0.15">
      <c r="A297" s="703"/>
      <c r="B297" s="704"/>
      <c r="C297" s="704"/>
      <c r="D297" s="704"/>
      <c r="E297" s="704"/>
      <c r="F297" s="704"/>
      <c r="G297" s="704"/>
      <c r="H297" s="704"/>
      <c r="I297" s="704"/>
      <c r="J297" s="704"/>
      <c r="K297" s="704"/>
      <c r="L297" s="705"/>
      <c r="M297" s="39"/>
    </row>
    <row r="298" spans="1:13" s="34" customFormat="1" ht="63" x14ac:dyDescent="0.15">
      <c r="A298" s="50">
        <v>7</v>
      </c>
      <c r="B298" s="203" t="s">
        <v>381</v>
      </c>
      <c r="C298" s="595" t="s">
        <v>510</v>
      </c>
      <c r="D298" s="596"/>
      <c r="E298" s="596"/>
      <c r="F298" s="596"/>
      <c r="G298" s="596"/>
      <c r="H298" s="596"/>
      <c r="I298" s="596"/>
      <c r="J298" s="596"/>
      <c r="K298" s="596"/>
      <c r="L298" s="600"/>
      <c r="M298" s="39"/>
    </row>
    <row r="299" spans="1:13" s="34" customFormat="1" x14ac:dyDescent="0.15">
      <c r="A299" s="573"/>
      <c r="B299" s="147"/>
      <c r="C299" s="72" t="s">
        <v>134</v>
      </c>
      <c r="D299" s="597"/>
      <c r="E299" s="69">
        <v>1</v>
      </c>
      <c r="F299" s="70">
        <v>13.673</v>
      </c>
      <c r="G299" s="70"/>
      <c r="H299" s="70"/>
      <c r="I299" s="70">
        <f t="shared" ref="I299:I307" si="19">E299*F299</f>
        <v>13.673</v>
      </c>
      <c r="J299" s="579"/>
      <c r="K299" s="580"/>
      <c r="L299" s="581"/>
      <c r="M299" s="39"/>
    </row>
    <row r="300" spans="1:13" s="34" customFormat="1" x14ac:dyDescent="0.15">
      <c r="A300" s="574"/>
      <c r="B300" s="148"/>
      <c r="C300" s="72" t="s">
        <v>135</v>
      </c>
      <c r="D300" s="598"/>
      <c r="E300" s="69">
        <v>1</v>
      </c>
      <c r="F300" s="70">
        <v>115.06399999999999</v>
      </c>
      <c r="G300" s="70"/>
      <c r="H300" s="70"/>
      <c r="I300" s="70">
        <f t="shared" si="19"/>
        <v>115.06399999999999</v>
      </c>
      <c r="J300" s="582"/>
      <c r="K300" s="583"/>
      <c r="L300" s="584"/>
      <c r="M300" s="39"/>
    </row>
    <row r="301" spans="1:13" s="34" customFormat="1" x14ac:dyDescent="0.15">
      <c r="A301" s="574"/>
      <c r="B301" s="148"/>
      <c r="C301" s="72" t="s">
        <v>127</v>
      </c>
      <c r="D301" s="598"/>
      <c r="E301" s="69">
        <v>1</v>
      </c>
      <c r="F301" s="70">
        <v>52.676000000000002</v>
      </c>
      <c r="G301" s="70"/>
      <c r="H301" s="70"/>
      <c r="I301" s="70">
        <f t="shared" si="19"/>
        <v>52.676000000000002</v>
      </c>
      <c r="J301" s="582"/>
      <c r="K301" s="583"/>
      <c r="L301" s="584"/>
      <c r="M301" s="39"/>
    </row>
    <row r="302" spans="1:13" s="34" customFormat="1" x14ac:dyDescent="0.15">
      <c r="A302" s="574"/>
      <c r="B302" s="148"/>
      <c r="C302" s="72" t="s">
        <v>136</v>
      </c>
      <c r="D302" s="598"/>
      <c r="E302" s="69">
        <v>1</v>
      </c>
      <c r="F302" s="70">
        <v>14.577999999999999</v>
      </c>
      <c r="G302" s="70"/>
      <c r="H302" s="70"/>
      <c r="I302" s="70">
        <f t="shared" si="19"/>
        <v>14.577999999999999</v>
      </c>
      <c r="J302" s="582"/>
      <c r="K302" s="583"/>
      <c r="L302" s="584"/>
      <c r="M302" s="39"/>
    </row>
    <row r="303" spans="1:13" s="34" customFormat="1" x14ac:dyDescent="0.15">
      <c r="A303" s="574"/>
      <c r="B303" s="149"/>
      <c r="C303" s="72" t="s">
        <v>137</v>
      </c>
      <c r="D303" s="599"/>
      <c r="E303" s="69">
        <v>1</v>
      </c>
      <c r="F303" s="70">
        <v>20.672999999999998</v>
      </c>
      <c r="G303" s="70"/>
      <c r="H303" s="70"/>
      <c r="I303" s="70">
        <f t="shared" si="19"/>
        <v>20.672999999999998</v>
      </c>
      <c r="J303" s="582"/>
      <c r="K303" s="583"/>
      <c r="L303" s="584"/>
      <c r="M303" s="39"/>
    </row>
    <row r="304" spans="1:13" s="34" customFormat="1" x14ac:dyDescent="0.15">
      <c r="A304" s="574"/>
      <c r="B304" s="148"/>
      <c r="C304" s="72" t="s">
        <v>121</v>
      </c>
      <c r="D304" s="597"/>
      <c r="E304" s="221">
        <v>1</v>
      </c>
      <c r="F304" s="70">
        <v>10.119999999999999</v>
      </c>
      <c r="G304" s="70"/>
      <c r="H304" s="70"/>
      <c r="I304" s="70">
        <f t="shared" si="19"/>
        <v>10.119999999999999</v>
      </c>
      <c r="J304" s="582"/>
      <c r="K304" s="583"/>
      <c r="L304" s="584"/>
      <c r="M304" s="39"/>
    </row>
    <row r="305" spans="1:13" s="34" customFormat="1" x14ac:dyDescent="0.15">
      <c r="A305" s="574"/>
      <c r="B305" s="148"/>
      <c r="C305" s="72"/>
      <c r="D305" s="598"/>
      <c r="E305" s="221">
        <v>1</v>
      </c>
      <c r="F305" s="70">
        <v>5.26</v>
      </c>
      <c r="G305" s="70"/>
      <c r="H305" s="70"/>
      <c r="I305" s="70">
        <f t="shared" si="19"/>
        <v>5.26</v>
      </c>
      <c r="J305" s="582"/>
      <c r="K305" s="583"/>
      <c r="L305" s="584"/>
      <c r="M305" s="39"/>
    </row>
    <row r="306" spans="1:13" s="34" customFormat="1" x14ac:dyDescent="0.15">
      <c r="A306" s="574"/>
      <c r="B306" s="148"/>
      <c r="C306" s="72" t="s">
        <v>125</v>
      </c>
      <c r="D306" s="598"/>
      <c r="E306" s="221">
        <v>1</v>
      </c>
      <c r="F306" s="70">
        <v>10.824</v>
      </c>
      <c r="G306" s="70"/>
      <c r="H306" s="70"/>
      <c r="I306" s="70">
        <f t="shared" si="19"/>
        <v>10.824</v>
      </c>
      <c r="J306" s="582"/>
      <c r="K306" s="583"/>
      <c r="L306" s="584"/>
      <c r="M306" s="39"/>
    </row>
    <row r="307" spans="1:13" s="34" customFormat="1" x14ac:dyDescent="0.15">
      <c r="A307" s="575"/>
      <c r="B307" s="148"/>
      <c r="C307" s="72" t="s">
        <v>130</v>
      </c>
      <c r="D307" s="599"/>
      <c r="E307" s="221">
        <v>1</v>
      </c>
      <c r="F307" s="70">
        <v>2.4020000000000001</v>
      </c>
      <c r="G307" s="70"/>
      <c r="H307" s="70"/>
      <c r="I307" s="70">
        <f t="shared" si="19"/>
        <v>2.4020000000000001</v>
      </c>
      <c r="J307" s="585"/>
      <c r="K307" s="586"/>
      <c r="L307" s="587"/>
      <c r="M307" s="39"/>
    </row>
    <row r="308" spans="1:13" s="34" customFormat="1" x14ac:dyDescent="0.15">
      <c r="A308" s="643"/>
      <c r="B308" s="644"/>
      <c r="C308" s="644"/>
      <c r="D308" s="644"/>
      <c r="E308" s="644"/>
      <c r="F308" s="644"/>
      <c r="G308" s="644"/>
      <c r="H308" s="645"/>
      <c r="I308" s="65">
        <f>SUM(I299:I307)</f>
        <v>245.27</v>
      </c>
      <c r="J308" s="64" t="s">
        <v>10</v>
      </c>
      <c r="K308" s="66">
        <f>+F311</f>
        <v>253.05</v>
      </c>
      <c r="L308" s="66">
        <f>ROUND(I308*K308,0)</f>
        <v>62066</v>
      </c>
      <c r="M308" s="39"/>
    </row>
    <row r="309" spans="1:13" s="34" customFormat="1" x14ac:dyDescent="0.15">
      <c r="A309" s="649"/>
      <c r="B309" s="147"/>
      <c r="C309" s="72" t="s">
        <v>23</v>
      </c>
      <c r="D309" s="597"/>
      <c r="E309" s="221" t="s">
        <v>24</v>
      </c>
      <c r="F309" s="70">
        <v>241</v>
      </c>
      <c r="G309" s="70" t="s">
        <v>26</v>
      </c>
      <c r="H309" s="622"/>
      <c r="I309" s="623"/>
      <c r="J309" s="623"/>
      <c r="K309" s="623"/>
      <c r="L309" s="624"/>
      <c r="M309" s="39"/>
    </row>
    <row r="310" spans="1:13" s="34" customFormat="1" x14ac:dyDescent="0.15">
      <c r="A310" s="650"/>
      <c r="B310" s="148"/>
      <c r="C310" s="72" t="s">
        <v>41</v>
      </c>
      <c r="D310" s="598"/>
      <c r="E310" s="221" t="s">
        <v>24</v>
      </c>
      <c r="F310" s="70">
        <f>ROUND(F309*5%,2)</f>
        <v>12.05</v>
      </c>
      <c r="G310" s="70"/>
      <c r="H310" s="625"/>
      <c r="I310" s="626"/>
      <c r="J310" s="626"/>
      <c r="K310" s="626"/>
      <c r="L310" s="627"/>
      <c r="M310" s="39"/>
    </row>
    <row r="311" spans="1:13" s="34" customFormat="1" x14ac:dyDescent="0.15">
      <c r="A311" s="651"/>
      <c r="B311" s="149"/>
      <c r="C311" s="72"/>
      <c r="D311" s="599"/>
      <c r="E311" s="221" t="s">
        <v>24</v>
      </c>
      <c r="F311" s="70">
        <f>SUM(F309:F310)</f>
        <v>253.05</v>
      </c>
      <c r="G311" s="70" t="s">
        <v>26</v>
      </c>
      <c r="H311" s="628"/>
      <c r="I311" s="629"/>
      <c r="J311" s="629"/>
      <c r="K311" s="629"/>
      <c r="L311" s="630"/>
      <c r="M311" s="39"/>
    </row>
    <row r="312" spans="1:13" s="34" customFormat="1" x14ac:dyDescent="0.15">
      <c r="A312" s="703"/>
      <c r="B312" s="704"/>
      <c r="C312" s="704"/>
      <c r="D312" s="704"/>
      <c r="E312" s="704"/>
      <c r="F312" s="704"/>
      <c r="G312" s="704"/>
      <c r="H312" s="704"/>
      <c r="I312" s="704"/>
      <c r="J312" s="704"/>
      <c r="K312" s="704"/>
      <c r="L312" s="705"/>
      <c r="M312" s="39"/>
    </row>
    <row r="313" spans="1:13" s="34" customFormat="1" ht="60" customHeight="1" x14ac:dyDescent="0.15">
      <c r="A313" s="50">
        <v>8</v>
      </c>
      <c r="B313" s="203" t="s">
        <v>381</v>
      </c>
      <c r="C313" s="595" t="s">
        <v>358</v>
      </c>
      <c r="D313" s="596"/>
      <c r="E313" s="596"/>
      <c r="F313" s="596"/>
      <c r="G313" s="596"/>
      <c r="H313" s="596"/>
      <c r="I313" s="596"/>
      <c r="J313" s="596"/>
      <c r="K313" s="596"/>
      <c r="L313" s="600"/>
      <c r="M313" s="39"/>
    </row>
    <row r="314" spans="1:13" s="34" customFormat="1" x14ac:dyDescent="0.15">
      <c r="A314" s="649"/>
      <c r="B314" s="147"/>
      <c r="C314" s="72" t="s">
        <v>121</v>
      </c>
      <c r="D314" s="597"/>
      <c r="E314" s="69">
        <v>1</v>
      </c>
      <c r="F314" s="70">
        <v>12.913</v>
      </c>
      <c r="G314" s="70"/>
      <c r="H314" s="70">
        <v>3.15</v>
      </c>
      <c r="I314" s="70">
        <f>E314*F314*H314</f>
        <v>40.67595</v>
      </c>
      <c r="J314" s="579"/>
      <c r="K314" s="580"/>
      <c r="L314" s="581"/>
      <c r="M314" s="39"/>
    </row>
    <row r="315" spans="1:13" s="34" customFormat="1" x14ac:dyDescent="0.15">
      <c r="A315" s="650"/>
      <c r="B315" s="148"/>
      <c r="C315" s="72"/>
      <c r="D315" s="598"/>
      <c r="E315" s="69">
        <v>1</v>
      </c>
      <c r="F315" s="70">
        <v>10.34</v>
      </c>
      <c r="G315" s="70"/>
      <c r="H315" s="70">
        <v>3.15</v>
      </c>
      <c r="I315" s="70">
        <f t="shared" ref="I315:I337" si="20">E315*F315*H315</f>
        <v>32.570999999999998</v>
      </c>
      <c r="J315" s="582"/>
      <c r="K315" s="583"/>
      <c r="L315" s="584"/>
      <c r="M315" s="39"/>
    </row>
    <row r="316" spans="1:13" s="34" customFormat="1" x14ac:dyDescent="0.15">
      <c r="A316" s="650"/>
      <c r="B316" s="148"/>
      <c r="C316" s="72" t="s">
        <v>125</v>
      </c>
      <c r="D316" s="598"/>
      <c r="E316" s="69">
        <v>1</v>
      </c>
      <c r="F316" s="70">
        <v>14.964</v>
      </c>
      <c r="G316" s="70"/>
      <c r="H316" s="70">
        <v>3.15</v>
      </c>
      <c r="I316" s="70">
        <f t="shared" si="20"/>
        <v>47.136600000000001</v>
      </c>
      <c r="J316" s="582"/>
      <c r="K316" s="583"/>
      <c r="L316" s="584"/>
      <c r="M316" s="39"/>
    </row>
    <row r="317" spans="1:13" s="34" customFormat="1" x14ac:dyDescent="0.15">
      <c r="A317" s="650"/>
      <c r="B317" s="148"/>
      <c r="C317" s="72" t="s">
        <v>130</v>
      </c>
      <c r="D317" s="598"/>
      <c r="E317" s="69">
        <v>1</v>
      </c>
      <c r="F317" s="70">
        <v>6.2</v>
      </c>
      <c r="G317" s="70"/>
      <c r="H317" s="70">
        <v>3.15</v>
      </c>
      <c r="I317" s="70">
        <f t="shared" si="20"/>
        <v>19.53</v>
      </c>
      <c r="J317" s="582"/>
      <c r="K317" s="583"/>
      <c r="L317" s="584"/>
      <c r="M317" s="39"/>
    </row>
    <row r="318" spans="1:13" s="34" customFormat="1" x14ac:dyDescent="0.15">
      <c r="A318" s="650"/>
      <c r="B318" s="148"/>
      <c r="C318" s="72" t="s">
        <v>134</v>
      </c>
      <c r="D318" s="598"/>
      <c r="E318" s="69">
        <v>1</v>
      </c>
      <c r="F318" s="70">
        <v>14.945</v>
      </c>
      <c r="G318" s="70"/>
      <c r="H318" s="70">
        <v>3.15</v>
      </c>
      <c r="I318" s="70">
        <f t="shared" si="20"/>
        <v>47.076749999999997</v>
      </c>
      <c r="J318" s="582"/>
      <c r="K318" s="583"/>
      <c r="L318" s="584"/>
      <c r="M318" s="39"/>
    </row>
    <row r="319" spans="1:13" s="34" customFormat="1" x14ac:dyDescent="0.15">
      <c r="A319" s="650"/>
      <c r="B319" s="148"/>
      <c r="C319" s="72" t="s">
        <v>135</v>
      </c>
      <c r="D319" s="598"/>
      <c r="E319" s="69">
        <v>1</v>
      </c>
      <c r="F319" s="70">
        <v>50.280999999999999</v>
      </c>
      <c r="G319" s="70"/>
      <c r="H319" s="70">
        <v>3.15</v>
      </c>
      <c r="I319" s="70">
        <f t="shared" si="20"/>
        <v>158.38514999999998</v>
      </c>
      <c r="J319" s="582"/>
      <c r="K319" s="583"/>
      <c r="L319" s="584"/>
      <c r="M319" s="39"/>
    </row>
    <row r="320" spans="1:13" s="34" customFormat="1" x14ac:dyDescent="0.15">
      <c r="A320" s="650"/>
      <c r="B320" s="148"/>
      <c r="C320" s="72" t="s">
        <v>127</v>
      </c>
      <c r="D320" s="599"/>
      <c r="E320" s="69">
        <v>1</v>
      </c>
      <c r="F320" s="70">
        <v>34.847999999999999</v>
      </c>
      <c r="G320" s="70"/>
      <c r="H320" s="70">
        <v>3.15</v>
      </c>
      <c r="I320" s="70">
        <f t="shared" si="20"/>
        <v>109.77119999999999</v>
      </c>
      <c r="J320" s="582"/>
      <c r="K320" s="583"/>
      <c r="L320" s="584"/>
      <c r="M320" s="39"/>
    </row>
    <row r="321" spans="1:13" s="34" customFormat="1" x14ac:dyDescent="0.15">
      <c r="A321" s="650"/>
      <c r="B321" s="168"/>
      <c r="C321" s="652" t="s">
        <v>203</v>
      </c>
      <c r="D321" s="653"/>
      <c r="E321" s="653"/>
      <c r="F321" s="653"/>
      <c r="G321" s="653"/>
      <c r="H321" s="653"/>
      <c r="I321" s="654"/>
      <c r="J321" s="582"/>
      <c r="K321" s="583"/>
      <c r="L321" s="584"/>
      <c r="M321" s="39"/>
    </row>
    <row r="322" spans="1:13" s="34" customFormat="1" x14ac:dyDescent="0.15">
      <c r="A322" s="650"/>
      <c r="B322" s="148"/>
      <c r="C322" s="72" t="s">
        <v>92</v>
      </c>
      <c r="D322" s="597"/>
      <c r="E322" s="69">
        <v>-0.5</v>
      </c>
      <c r="F322" s="70">
        <v>2.2000000000000002</v>
      </c>
      <c r="G322" s="70"/>
      <c r="H322" s="70">
        <v>3</v>
      </c>
      <c r="I322" s="70">
        <f t="shared" si="20"/>
        <v>-3.3000000000000003</v>
      </c>
      <c r="J322" s="582"/>
      <c r="K322" s="583"/>
      <c r="L322" s="584"/>
      <c r="M322" s="39"/>
    </row>
    <row r="323" spans="1:13" s="34" customFormat="1" x14ac:dyDescent="0.15">
      <c r="A323" s="650"/>
      <c r="B323" s="148"/>
      <c r="C323" s="72" t="s">
        <v>93</v>
      </c>
      <c r="D323" s="598"/>
      <c r="E323" s="69">
        <v>-0.5</v>
      </c>
      <c r="F323" s="70">
        <f>12.675-(0.375+0.375)</f>
        <v>11.925000000000001</v>
      </c>
      <c r="G323" s="70"/>
      <c r="H323" s="70">
        <v>1.5</v>
      </c>
      <c r="I323" s="70">
        <f t="shared" si="20"/>
        <v>-8.9437500000000014</v>
      </c>
      <c r="J323" s="582"/>
      <c r="K323" s="583"/>
      <c r="L323" s="584"/>
      <c r="M323" s="39"/>
    </row>
    <row r="324" spans="1:13" s="34" customFormat="1" x14ac:dyDescent="0.15">
      <c r="A324" s="650"/>
      <c r="B324" s="148"/>
      <c r="C324" s="72" t="s">
        <v>94</v>
      </c>
      <c r="D324" s="598"/>
      <c r="E324" s="69">
        <v>-0.5</v>
      </c>
      <c r="F324" s="70">
        <v>1.8</v>
      </c>
      <c r="G324" s="70"/>
      <c r="H324" s="70">
        <v>0.6</v>
      </c>
      <c r="I324" s="70">
        <f t="shared" si="20"/>
        <v>-0.54</v>
      </c>
      <c r="J324" s="582"/>
      <c r="K324" s="583"/>
      <c r="L324" s="584"/>
      <c r="M324" s="39"/>
    </row>
    <row r="325" spans="1:13" s="34" customFormat="1" x14ac:dyDescent="0.15">
      <c r="A325" s="650"/>
      <c r="B325" s="148"/>
      <c r="C325" s="72" t="s">
        <v>95</v>
      </c>
      <c r="D325" s="598"/>
      <c r="E325" s="69">
        <v>-0.5</v>
      </c>
      <c r="F325" s="70">
        <v>0.78500000000000003</v>
      </c>
      <c r="G325" s="70"/>
      <c r="H325" s="70">
        <v>0.6</v>
      </c>
      <c r="I325" s="70">
        <f t="shared" si="20"/>
        <v>-0.23549999999999999</v>
      </c>
      <c r="J325" s="582"/>
      <c r="K325" s="583"/>
      <c r="L325" s="584"/>
      <c r="M325" s="39"/>
    </row>
    <row r="326" spans="1:13" s="34" customFormat="1" x14ac:dyDescent="0.15">
      <c r="A326" s="650"/>
      <c r="B326" s="148"/>
      <c r="C326" s="72" t="s">
        <v>96</v>
      </c>
      <c r="D326" s="598"/>
      <c r="E326" s="69">
        <v>-0.5</v>
      </c>
      <c r="F326" s="70">
        <v>1.5</v>
      </c>
      <c r="G326" s="70"/>
      <c r="H326" s="70">
        <v>0.6</v>
      </c>
      <c r="I326" s="70">
        <f t="shared" si="20"/>
        <v>-0.44999999999999996</v>
      </c>
      <c r="J326" s="582"/>
      <c r="K326" s="583"/>
      <c r="L326" s="584"/>
      <c r="M326" s="39"/>
    </row>
    <row r="327" spans="1:13" s="34" customFormat="1" x14ac:dyDescent="0.15">
      <c r="A327" s="650"/>
      <c r="B327" s="148"/>
      <c r="C327" s="72" t="s">
        <v>97</v>
      </c>
      <c r="D327" s="598"/>
      <c r="E327" s="69">
        <v>-0.5</v>
      </c>
      <c r="F327" s="70">
        <v>1.8</v>
      </c>
      <c r="G327" s="70"/>
      <c r="H327" s="70">
        <v>1.5</v>
      </c>
      <c r="I327" s="70">
        <f t="shared" si="20"/>
        <v>-1.35</v>
      </c>
      <c r="J327" s="582"/>
      <c r="K327" s="583"/>
      <c r="L327" s="584"/>
      <c r="M327" s="39"/>
    </row>
    <row r="328" spans="1:13" s="34" customFormat="1" x14ac:dyDescent="0.15">
      <c r="A328" s="650"/>
      <c r="B328" s="148"/>
      <c r="C328" s="72" t="s">
        <v>98</v>
      </c>
      <c r="D328" s="598"/>
      <c r="E328" s="69">
        <v>-0.5</v>
      </c>
      <c r="F328" s="70">
        <v>1.8</v>
      </c>
      <c r="G328" s="70"/>
      <c r="H328" s="70">
        <v>1.5</v>
      </c>
      <c r="I328" s="70">
        <f t="shared" si="20"/>
        <v>-1.35</v>
      </c>
      <c r="J328" s="582"/>
      <c r="K328" s="583"/>
      <c r="L328" s="584"/>
      <c r="M328" s="39"/>
    </row>
    <row r="329" spans="1:13" s="34" customFormat="1" x14ac:dyDescent="0.15">
      <c r="A329" s="650"/>
      <c r="B329" s="148"/>
      <c r="C329" s="72" t="s">
        <v>98</v>
      </c>
      <c r="D329" s="598"/>
      <c r="E329" s="69">
        <v>-0.5</v>
      </c>
      <c r="F329" s="70">
        <v>1.78</v>
      </c>
      <c r="G329" s="70"/>
      <c r="H329" s="70">
        <v>1.5</v>
      </c>
      <c r="I329" s="70">
        <f t="shared" si="20"/>
        <v>-1.335</v>
      </c>
      <c r="J329" s="582"/>
      <c r="K329" s="583"/>
      <c r="L329" s="584"/>
      <c r="M329" s="39"/>
    </row>
    <row r="330" spans="1:13" s="34" customFormat="1" x14ac:dyDescent="0.15">
      <c r="A330" s="650"/>
      <c r="B330" s="148"/>
      <c r="C330" s="72" t="s">
        <v>99</v>
      </c>
      <c r="D330" s="598"/>
      <c r="E330" s="69">
        <v>-0.5</v>
      </c>
      <c r="F330" s="70">
        <v>2.5249999999999999</v>
      </c>
      <c r="G330" s="70"/>
      <c r="H330" s="70">
        <v>1.5</v>
      </c>
      <c r="I330" s="70">
        <f t="shared" si="20"/>
        <v>-1.8937499999999998</v>
      </c>
      <c r="J330" s="582"/>
      <c r="K330" s="583"/>
      <c r="L330" s="584"/>
      <c r="M330" s="39"/>
    </row>
    <row r="331" spans="1:13" s="34" customFormat="1" x14ac:dyDescent="0.15">
      <c r="A331" s="650"/>
      <c r="B331" s="148"/>
      <c r="C331" s="72" t="s">
        <v>204</v>
      </c>
      <c r="D331" s="598"/>
      <c r="E331" s="69">
        <v>-0.5</v>
      </c>
      <c r="F331" s="70">
        <f>7.115-0.2</f>
        <v>6.915</v>
      </c>
      <c r="G331" s="70"/>
      <c r="H331" s="70">
        <v>2.4</v>
      </c>
      <c r="I331" s="70">
        <f t="shared" si="20"/>
        <v>-8.298</v>
      </c>
      <c r="J331" s="582"/>
      <c r="K331" s="583"/>
      <c r="L331" s="584"/>
      <c r="M331" s="39"/>
    </row>
    <row r="332" spans="1:13" s="34" customFormat="1" x14ac:dyDescent="0.15">
      <c r="A332" s="650"/>
      <c r="B332" s="148"/>
      <c r="C332" s="72" t="s">
        <v>102</v>
      </c>
      <c r="D332" s="598"/>
      <c r="E332" s="69">
        <v>-1</v>
      </c>
      <c r="F332" s="70">
        <v>1.5</v>
      </c>
      <c r="G332" s="70"/>
      <c r="H332" s="70">
        <v>2.4</v>
      </c>
      <c r="I332" s="70">
        <f t="shared" si="20"/>
        <v>-3.5999999999999996</v>
      </c>
      <c r="J332" s="582"/>
      <c r="K332" s="583"/>
      <c r="L332" s="584"/>
      <c r="M332" s="39"/>
    </row>
    <row r="333" spans="1:13" s="34" customFormat="1" x14ac:dyDescent="0.15">
      <c r="A333" s="650"/>
      <c r="B333" s="148"/>
      <c r="C333" s="72" t="s">
        <v>103</v>
      </c>
      <c r="D333" s="598"/>
      <c r="E333" s="69">
        <v>-0.5</v>
      </c>
      <c r="F333" s="70">
        <v>1</v>
      </c>
      <c r="G333" s="70"/>
      <c r="H333" s="70">
        <v>2.4</v>
      </c>
      <c r="I333" s="70">
        <f t="shared" si="20"/>
        <v>-1.2</v>
      </c>
      <c r="J333" s="582"/>
      <c r="K333" s="583"/>
      <c r="L333" s="584"/>
      <c r="M333" s="39"/>
    </row>
    <row r="334" spans="1:13" s="34" customFormat="1" x14ac:dyDescent="0.15">
      <c r="A334" s="650"/>
      <c r="B334" s="148"/>
      <c r="C334" s="72" t="s">
        <v>104</v>
      </c>
      <c r="D334" s="598"/>
      <c r="E334" s="69">
        <v>-0.5</v>
      </c>
      <c r="F334" s="70">
        <v>1.825</v>
      </c>
      <c r="G334" s="70"/>
      <c r="H334" s="70">
        <v>2.4</v>
      </c>
      <c r="I334" s="70">
        <f t="shared" si="20"/>
        <v>-2.19</v>
      </c>
      <c r="J334" s="582"/>
      <c r="K334" s="583"/>
      <c r="L334" s="584"/>
      <c r="M334" s="39"/>
    </row>
    <row r="335" spans="1:13" s="34" customFormat="1" x14ac:dyDescent="0.15">
      <c r="A335" s="650"/>
      <c r="B335" s="148"/>
      <c r="C335" s="72" t="s">
        <v>105</v>
      </c>
      <c r="D335" s="598"/>
      <c r="E335" s="69">
        <v>-0.5</v>
      </c>
      <c r="F335" s="70">
        <v>1</v>
      </c>
      <c r="G335" s="70"/>
      <c r="H335" s="70">
        <v>2.4</v>
      </c>
      <c r="I335" s="70">
        <f t="shared" si="20"/>
        <v>-1.2</v>
      </c>
      <c r="J335" s="582"/>
      <c r="K335" s="583"/>
      <c r="L335" s="584"/>
      <c r="M335" s="39"/>
    </row>
    <row r="336" spans="1:13" s="34" customFormat="1" x14ac:dyDescent="0.15">
      <c r="A336" s="650"/>
      <c r="B336" s="148"/>
      <c r="C336" s="72" t="s">
        <v>106</v>
      </c>
      <c r="D336" s="598"/>
      <c r="E336" s="69">
        <v>-0.5</v>
      </c>
      <c r="F336" s="70">
        <v>1</v>
      </c>
      <c r="G336" s="70"/>
      <c r="H336" s="70">
        <v>2.4</v>
      </c>
      <c r="I336" s="70">
        <f t="shared" si="20"/>
        <v>-1.2</v>
      </c>
      <c r="J336" s="582"/>
      <c r="K336" s="583"/>
      <c r="L336" s="584"/>
      <c r="M336" s="39"/>
    </row>
    <row r="337" spans="1:13" s="34" customFormat="1" x14ac:dyDescent="0.15">
      <c r="A337" s="651"/>
      <c r="B337" s="149"/>
      <c r="C337" s="72" t="s">
        <v>107</v>
      </c>
      <c r="D337" s="599"/>
      <c r="E337" s="69">
        <v>-0.5</v>
      </c>
      <c r="F337" s="70">
        <v>0.93</v>
      </c>
      <c r="G337" s="70"/>
      <c r="H337" s="70">
        <v>2.4</v>
      </c>
      <c r="I337" s="70">
        <f t="shared" si="20"/>
        <v>-1.1160000000000001</v>
      </c>
      <c r="J337" s="585"/>
      <c r="K337" s="586"/>
      <c r="L337" s="587"/>
      <c r="M337" s="39"/>
    </row>
    <row r="338" spans="1:13" s="34" customFormat="1" x14ac:dyDescent="0.15">
      <c r="A338" s="643"/>
      <c r="B338" s="644"/>
      <c r="C338" s="644"/>
      <c r="D338" s="644"/>
      <c r="E338" s="644"/>
      <c r="F338" s="644"/>
      <c r="G338" s="644"/>
      <c r="H338" s="645"/>
      <c r="I338" s="65">
        <f>SUM(I314:I337)</f>
        <v>416.94464999999997</v>
      </c>
      <c r="J338" s="64" t="s">
        <v>10</v>
      </c>
      <c r="K338" s="66">
        <f>+F341</f>
        <v>253.05</v>
      </c>
      <c r="L338" s="66">
        <f>ROUND(I338*K338,0)</f>
        <v>105508</v>
      </c>
      <c r="M338" s="39"/>
    </row>
    <row r="339" spans="1:13" s="34" customFormat="1" x14ac:dyDescent="0.15">
      <c r="A339" s="649"/>
      <c r="B339" s="147"/>
      <c r="C339" s="72" t="s">
        <v>23</v>
      </c>
      <c r="D339" s="597"/>
      <c r="E339" s="69" t="s">
        <v>24</v>
      </c>
      <c r="F339" s="70">
        <v>241</v>
      </c>
      <c r="G339" s="70" t="s">
        <v>26</v>
      </c>
      <c r="H339" s="622"/>
      <c r="I339" s="623"/>
      <c r="J339" s="623"/>
      <c r="K339" s="623"/>
      <c r="L339" s="624"/>
      <c r="M339" s="39"/>
    </row>
    <row r="340" spans="1:13" s="34" customFormat="1" x14ac:dyDescent="0.15">
      <c r="A340" s="650"/>
      <c r="B340" s="148"/>
      <c r="C340" s="72" t="s">
        <v>41</v>
      </c>
      <c r="D340" s="598"/>
      <c r="E340" s="69" t="s">
        <v>24</v>
      </c>
      <c r="F340" s="70">
        <f>ROUND(F339*5%,2)</f>
        <v>12.05</v>
      </c>
      <c r="G340" s="70"/>
      <c r="H340" s="625"/>
      <c r="I340" s="626"/>
      <c r="J340" s="626"/>
      <c r="K340" s="626"/>
      <c r="L340" s="627"/>
      <c r="M340" s="39"/>
    </row>
    <row r="341" spans="1:13" s="34" customFormat="1" x14ac:dyDescent="0.15">
      <c r="A341" s="651"/>
      <c r="B341" s="149"/>
      <c r="C341" s="72"/>
      <c r="D341" s="599"/>
      <c r="E341" s="69" t="s">
        <v>24</v>
      </c>
      <c r="F341" s="70">
        <f>SUM(F339:F340)</f>
        <v>253.05</v>
      </c>
      <c r="G341" s="70" t="s">
        <v>26</v>
      </c>
      <c r="H341" s="628"/>
      <c r="I341" s="629"/>
      <c r="J341" s="629"/>
      <c r="K341" s="629"/>
      <c r="L341" s="630"/>
      <c r="M341" s="39"/>
    </row>
    <row r="342" spans="1:13" s="34" customFormat="1" x14ac:dyDescent="0.15">
      <c r="A342" s="703"/>
      <c r="B342" s="704"/>
      <c r="C342" s="704"/>
      <c r="D342" s="704"/>
      <c r="E342" s="704"/>
      <c r="F342" s="704"/>
      <c r="G342" s="704"/>
      <c r="H342" s="704"/>
      <c r="I342" s="704"/>
      <c r="J342" s="704"/>
      <c r="K342" s="704"/>
      <c r="L342" s="705"/>
      <c r="M342" s="39"/>
    </row>
    <row r="343" spans="1:13" s="34" customFormat="1" ht="58.5" customHeight="1" x14ac:dyDescent="0.15">
      <c r="A343" s="55">
        <v>9</v>
      </c>
      <c r="B343" s="203" t="s">
        <v>382</v>
      </c>
      <c r="C343" s="595" t="s">
        <v>359</v>
      </c>
      <c r="D343" s="596"/>
      <c r="E343" s="596"/>
      <c r="F343" s="596"/>
      <c r="G343" s="596"/>
      <c r="H343" s="596"/>
      <c r="I343" s="596"/>
      <c r="J343" s="596"/>
      <c r="K343" s="596"/>
      <c r="L343" s="600"/>
      <c r="M343" s="39"/>
    </row>
    <row r="344" spans="1:13" s="34" customFormat="1" x14ac:dyDescent="0.15">
      <c r="A344" s="50"/>
      <c r="B344" s="156"/>
      <c r="C344" s="652" t="s">
        <v>211</v>
      </c>
      <c r="D344" s="653"/>
      <c r="E344" s="653"/>
      <c r="F344" s="653"/>
      <c r="G344" s="653"/>
      <c r="H344" s="653"/>
      <c r="I344" s="654"/>
      <c r="J344" s="579"/>
      <c r="K344" s="580"/>
      <c r="L344" s="581"/>
      <c r="M344" s="39"/>
    </row>
    <row r="345" spans="1:13" s="34" customFormat="1" x14ac:dyDescent="0.15">
      <c r="A345" s="573"/>
      <c r="B345" s="147"/>
      <c r="C345" s="111" t="s">
        <v>206</v>
      </c>
      <c r="D345" s="718"/>
      <c r="E345" s="69">
        <v>1</v>
      </c>
      <c r="F345" s="70">
        <v>22.86</v>
      </c>
      <c r="G345" s="70"/>
      <c r="H345" s="70">
        <v>3.3</v>
      </c>
      <c r="I345" s="70">
        <f t="shared" ref="I345:I362" si="21">E345*F345*H345</f>
        <v>75.437999999999988</v>
      </c>
      <c r="J345" s="582"/>
      <c r="K345" s="583"/>
      <c r="L345" s="584"/>
      <c r="M345" s="39"/>
    </row>
    <row r="346" spans="1:13" s="34" customFormat="1" x14ac:dyDescent="0.15">
      <c r="A346" s="574"/>
      <c r="B346" s="148"/>
      <c r="C346" s="715" t="s">
        <v>207</v>
      </c>
      <c r="D346" s="719"/>
      <c r="E346" s="69">
        <v>-0.5</v>
      </c>
      <c r="F346" s="70">
        <v>1.8</v>
      </c>
      <c r="G346" s="70"/>
      <c r="H346" s="70">
        <v>0.6</v>
      </c>
      <c r="I346" s="70">
        <f t="shared" si="21"/>
        <v>-0.54</v>
      </c>
      <c r="J346" s="582"/>
      <c r="K346" s="583"/>
      <c r="L346" s="584"/>
      <c r="M346" s="39"/>
    </row>
    <row r="347" spans="1:13" s="34" customFormat="1" x14ac:dyDescent="0.15">
      <c r="A347" s="574"/>
      <c r="B347" s="148"/>
      <c r="C347" s="717"/>
      <c r="D347" s="719"/>
      <c r="E347" s="69">
        <v>-0.5</v>
      </c>
      <c r="F347" s="70">
        <v>12.67</v>
      </c>
      <c r="G347" s="70"/>
      <c r="H347" s="70">
        <v>1.8</v>
      </c>
      <c r="I347" s="70">
        <f t="shared" si="21"/>
        <v>-11.403</v>
      </c>
      <c r="J347" s="582"/>
      <c r="K347" s="583"/>
      <c r="L347" s="584"/>
      <c r="M347" s="39"/>
    </row>
    <row r="348" spans="1:13" s="34" customFormat="1" x14ac:dyDescent="0.15">
      <c r="A348" s="574"/>
      <c r="B348" s="148"/>
      <c r="C348" s="716"/>
      <c r="D348" s="719"/>
      <c r="E348" s="69">
        <v>-0.5</v>
      </c>
      <c r="F348" s="70">
        <v>2.35</v>
      </c>
      <c r="G348" s="70"/>
      <c r="H348" s="70">
        <v>3</v>
      </c>
      <c r="I348" s="70">
        <f t="shared" si="21"/>
        <v>-3.5250000000000004</v>
      </c>
      <c r="J348" s="582"/>
      <c r="K348" s="583"/>
      <c r="L348" s="584"/>
      <c r="M348" s="39"/>
    </row>
    <row r="349" spans="1:13" s="34" customFormat="1" x14ac:dyDescent="0.15">
      <c r="A349" s="574"/>
      <c r="B349" s="148"/>
      <c r="C349" s="715" t="s">
        <v>208</v>
      </c>
      <c r="D349" s="719"/>
      <c r="E349" s="69">
        <v>1</v>
      </c>
      <c r="F349" s="70">
        <f>(F346+H346)*2</f>
        <v>4.8</v>
      </c>
      <c r="G349" s="70"/>
      <c r="H349" s="70">
        <v>0.71</v>
      </c>
      <c r="I349" s="70">
        <f t="shared" si="21"/>
        <v>3.4079999999999999</v>
      </c>
      <c r="J349" s="582"/>
      <c r="K349" s="583"/>
      <c r="L349" s="584"/>
      <c r="M349" s="39"/>
    </row>
    <row r="350" spans="1:13" s="34" customFormat="1" x14ac:dyDescent="0.15">
      <c r="A350" s="574"/>
      <c r="B350" s="148"/>
      <c r="C350" s="717"/>
      <c r="D350" s="719"/>
      <c r="E350" s="69">
        <v>1</v>
      </c>
      <c r="F350" s="70">
        <f>(F347+H347)*2</f>
        <v>28.94</v>
      </c>
      <c r="G350" s="70"/>
      <c r="H350" s="70">
        <v>0.71</v>
      </c>
      <c r="I350" s="70">
        <f t="shared" si="21"/>
        <v>20.5474</v>
      </c>
      <c r="J350" s="582"/>
      <c r="K350" s="583"/>
      <c r="L350" s="584"/>
      <c r="M350" s="39"/>
    </row>
    <row r="351" spans="1:13" s="34" customFormat="1" x14ac:dyDescent="0.15">
      <c r="A351" s="574"/>
      <c r="B351" s="148"/>
      <c r="C351" s="716"/>
      <c r="D351" s="719"/>
      <c r="E351" s="69">
        <v>1</v>
      </c>
      <c r="F351" s="70">
        <f>(F348+H348)*2</f>
        <v>10.7</v>
      </c>
      <c r="G351" s="70"/>
      <c r="H351" s="70">
        <v>0.71</v>
      </c>
      <c r="I351" s="70">
        <f t="shared" si="21"/>
        <v>7.5969999999999995</v>
      </c>
      <c r="J351" s="582"/>
      <c r="K351" s="583"/>
      <c r="L351" s="584"/>
      <c r="M351" s="39"/>
    </row>
    <row r="352" spans="1:13" s="34" customFormat="1" x14ac:dyDescent="0.15">
      <c r="A352" s="574"/>
      <c r="B352" s="148"/>
      <c r="C352" s="111" t="s">
        <v>209</v>
      </c>
      <c r="D352" s="719"/>
      <c r="E352" s="69">
        <v>1</v>
      </c>
      <c r="F352" s="70">
        <v>10.94</v>
      </c>
      <c r="G352" s="70"/>
      <c r="H352" s="70">
        <v>3.3</v>
      </c>
      <c r="I352" s="70">
        <f t="shared" si="21"/>
        <v>36.101999999999997</v>
      </c>
      <c r="J352" s="582"/>
      <c r="K352" s="583"/>
      <c r="L352" s="584"/>
      <c r="M352" s="39"/>
    </row>
    <row r="353" spans="1:13" s="34" customFormat="1" x14ac:dyDescent="0.15">
      <c r="A353" s="574"/>
      <c r="B353" s="148"/>
      <c r="C353" s="72" t="s">
        <v>207</v>
      </c>
      <c r="D353" s="719"/>
      <c r="E353" s="69">
        <v>-1</v>
      </c>
      <c r="F353" s="70">
        <v>0.75</v>
      </c>
      <c r="G353" s="70"/>
      <c r="H353" s="70">
        <v>0.6</v>
      </c>
      <c r="I353" s="70">
        <f t="shared" si="21"/>
        <v>-0.44999999999999996</v>
      </c>
      <c r="J353" s="582"/>
      <c r="K353" s="583"/>
      <c r="L353" s="584"/>
      <c r="M353" s="39"/>
    </row>
    <row r="354" spans="1:13" s="34" customFormat="1" x14ac:dyDescent="0.15">
      <c r="A354" s="574"/>
      <c r="B354" s="148"/>
      <c r="C354" s="72" t="s">
        <v>208</v>
      </c>
      <c r="D354" s="719"/>
      <c r="E354" s="69">
        <v>1</v>
      </c>
      <c r="F354" s="70">
        <f>(3.41+0.6)*2</f>
        <v>8.02</v>
      </c>
      <c r="G354" s="70"/>
      <c r="H354" s="70">
        <v>0.71</v>
      </c>
      <c r="I354" s="70">
        <f t="shared" si="21"/>
        <v>5.6941999999999995</v>
      </c>
      <c r="J354" s="582"/>
      <c r="K354" s="583"/>
      <c r="L354" s="584"/>
      <c r="M354" s="39"/>
    </row>
    <row r="355" spans="1:13" s="34" customFormat="1" x14ac:dyDescent="0.15">
      <c r="A355" s="574"/>
      <c r="B355" s="148"/>
      <c r="C355" s="111" t="s">
        <v>266</v>
      </c>
      <c r="D355" s="719"/>
      <c r="E355" s="69">
        <v>1</v>
      </c>
      <c r="F355" s="70">
        <v>22.86</v>
      </c>
      <c r="G355" s="70"/>
      <c r="H355" s="70">
        <v>3.3</v>
      </c>
      <c r="I355" s="70">
        <f t="shared" si="21"/>
        <v>75.437999999999988</v>
      </c>
      <c r="J355" s="582"/>
      <c r="K355" s="583"/>
      <c r="L355" s="584"/>
      <c r="M355" s="39"/>
    </row>
    <row r="356" spans="1:13" s="34" customFormat="1" x14ac:dyDescent="0.15">
      <c r="A356" s="574"/>
      <c r="B356" s="148"/>
      <c r="C356" s="72" t="s">
        <v>207</v>
      </c>
      <c r="D356" s="719"/>
      <c r="E356" s="69">
        <v>-1.5</v>
      </c>
      <c r="F356" s="70">
        <v>1.78</v>
      </c>
      <c r="G356" s="70"/>
      <c r="H356" s="70">
        <v>1.8</v>
      </c>
      <c r="I356" s="70">
        <f t="shared" si="21"/>
        <v>-4.806</v>
      </c>
      <c r="J356" s="582"/>
      <c r="K356" s="583"/>
      <c r="L356" s="584"/>
      <c r="M356" s="39"/>
    </row>
    <row r="357" spans="1:13" s="34" customFormat="1" x14ac:dyDescent="0.15">
      <c r="A357" s="574"/>
      <c r="B357" s="148"/>
      <c r="C357" s="72" t="s">
        <v>208</v>
      </c>
      <c r="D357" s="719"/>
      <c r="E357" s="69">
        <v>3</v>
      </c>
      <c r="F357" s="70">
        <f>(F356+H356)*2</f>
        <v>7.16</v>
      </c>
      <c r="G357" s="70"/>
      <c r="H357" s="70">
        <v>0.71</v>
      </c>
      <c r="I357" s="70">
        <f t="shared" si="21"/>
        <v>15.2508</v>
      </c>
      <c r="J357" s="582"/>
      <c r="K357" s="583"/>
      <c r="L357" s="584"/>
      <c r="M357" s="39"/>
    </row>
    <row r="358" spans="1:13" s="34" customFormat="1" x14ac:dyDescent="0.15">
      <c r="A358" s="574"/>
      <c r="B358" s="148"/>
      <c r="C358" s="111" t="s">
        <v>267</v>
      </c>
      <c r="D358" s="719"/>
      <c r="E358" s="69">
        <v>1</v>
      </c>
      <c r="F358" s="70">
        <v>10.99</v>
      </c>
      <c r="G358" s="70"/>
      <c r="H358" s="70">
        <v>3.3</v>
      </c>
      <c r="I358" s="70">
        <f t="shared" si="21"/>
        <v>36.266999999999996</v>
      </c>
      <c r="J358" s="582"/>
      <c r="K358" s="583"/>
      <c r="L358" s="584"/>
      <c r="M358" s="39"/>
    </row>
    <row r="359" spans="1:13" s="34" customFormat="1" x14ac:dyDescent="0.15">
      <c r="A359" s="574"/>
      <c r="B359" s="148"/>
      <c r="C359" s="72" t="s">
        <v>207</v>
      </c>
      <c r="D359" s="719"/>
      <c r="E359" s="69">
        <v>-0.5</v>
      </c>
      <c r="F359" s="70">
        <v>7.5</v>
      </c>
      <c r="G359" s="70"/>
      <c r="H359" s="70">
        <v>2.4</v>
      </c>
      <c r="I359" s="70">
        <f t="shared" si="21"/>
        <v>-9</v>
      </c>
      <c r="J359" s="582"/>
      <c r="K359" s="583"/>
      <c r="L359" s="584"/>
      <c r="M359" s="39"/>
    </row>
    <row r="360" spans="1:13" s="34" customFormat="1" x14ac:dyDescent="0.15">
      <c r="A360" s="574"/>
      <c r="B360" s="148"/>
      <c r="C360" s="72" t="s">
        <v>208</v>
      </c>
      <c r="D360" s="719"/>
      <c r="E360" s="69">
        <v>-0.5</v>
      </c>
      <c r="F360" s="70">
        <v>2.4500000000000002</v>
      </c>
      <c r="G360" s="70"/>
      <c r="H360" s="70">
        <v>1.8</v>
      </c>
      <c r="I360" s="70">
        <f t="shared" si="21"/>
        <v>-2.2050000000000001</v>
      </c>
      <c r="J360" s="582"/>
      <c r="K360" s="583"/>
      <c r="L360" s="584"/>
      <c r="M360" s="39"/>
    </row>
    <row r="361" spans="1:13" s="34" customFormat="1" x14ac:dyDescent="0.15">
      <c r="A361" s="574"/>
      <c r="B361" s="148"/>
      <c r="C361" s="253" t="s">
        <v>210</v>
      </c>
      <c r="D361" s="720"/>
      <c r="E361" s="69">
        <v>1</v>
      </c>
      <c r="F361" s="70">
        <v>7.4</v>
      </c>
      <c r="G361" s="70"/>
      <c r="H361" s="70">
        <v>3.3</v>
      </c>
      <c r="I361" s="70">
        <f t="shared" si="21"/>
        <v>24.419999999999998</v>
      </c>
      <c r="J361" s="585"/>
      <c r="K361" s="586"/>
      <c r="L361" s="587"/>
      <c r="M361" s="39"/>
    </row>
    <row r="362" spans="1:13" s="34" customFormat="1" x14ac:dyDescent="0.15">
      <c r="A362" s="575"/>
      <c r="B362" s="158"/>
      <c r="C362" s="72" t="s">
        <v>496</v>
      </c>
      <c r="D362" s="252"/>
      <c r="E362" s="69">
        <v>1</v>
      </c>
      <c r="F362" s="70">
        <v>62</v>
      </c>
      <c r="G362" s="180"/>
      <c r="H362" s="181">
        <f>1.8*2</f>
        <v>3.6</v>
      </c>
      <c r="I362" s="70">
        <f t="shared" si="21"/>
        <v>223.20000000000002</v>
      </c>
      <c r="J362" s="175"/>
      <c r="K362" s="176"/>
      <c r="L362" s="177"/>
      <c r="M362" s="39"/>
    </row>
    <row r="363" spans="1:13" s="34" customFormat="1" x14ac:dyDescent="0.15">
      <c r="A363" s="643"/>
      <c r="B363" s="644"/>
      <c r="C363" s="644"/>
      <c r="D363" s="644"/>
      <c r="E363" s="644"/>
      <c r="F363" s="644"/>
      <c r="G363" s="644"/>
      <c r="H363" s="645"/>
      <c r="I363" s="65">
        <f>SUM(I344:I362)</f>
        <v>491.43340000000001</v>
      </c>
      <c r="J363" s="64" t="s">
        <v>10</v>
      </c>
      <c r="K363" s="66">
        <f>+F366</f>
        <v>349.65</v>
      </c>
      <c r="L363" s="66">
        <f>ROUND(I363*K363,0)</f>
        <v>171830</v>
      </c>
      <c r="M363" s="39"/>
    </row>
    <row r="364" spans="1:13" s="34" customFormat="1" x14ac:dyDescent="0.15">
      <c r="A364" s="649"/>
      <c r="B364" s="147"/>
      <c r="C364" s="72" t="s">
        <v>23</v>
      </c>
      <c r="D364" s="597"/>
      <c r="E364" s="69" t="s">
        <v>24</v>
      </c>
      <c r="F364" s="70">
        <v>333</v>
      </c>
      <c r="G364" s="70" t="s">
        <v>26</v>
      </c>
      <c r="H364" s="622"/>
      <c r="I364" s="623"/>
      <c r="J364" s="623"/>
      <c r="K364" s="623"/>
      <c r="L364" s="624"/>
      <c r="M364" s="39"/>
    </row>
    <row r="365" spans="1:13" s="34" customFormat="1" x14ac:dyDescent="0.15">
      <c r="A365" s="650"/>
      <c r="B365" s="148"/>
      <c r="C365" s="72" t="s">
        <v>41</v>
      </c>
      <c r="D365" s="598"/>
      <c r="E365" s="69" t="s">
        <v>24</v>
      </c>
      <c r="F365" s="70">
        <f>ROUND(F364*5%,2)</f>
        <v>16.649999999999999</v>
      </c>
      <c r="G365" s="70"/>
      <c r="H365" s="625"/>
      <c r="I365" s="626"/>
      <c r="J365" s="626"/>
      <c r="K365" s="626"/>
      <c r="L365" s="627"/>
      <c r="M365" s="39"/>
    </row>
    <row r="366" spans="1:13" s="34" customFormat="1" x14ac:dyDescent="0.15">
      <c r="A366" s="651"/>
      <c r="B366" s="149"/>
      <c r="C366" s="72"/>
      <c r="D366" s="599"/>
      <c r="E366" s="69" t="s">
        <v>24</v>
      </c>
      <c r="F366" s="70">
        <f>SUM(F364:F365)</f>
        <v>349.65</v>
      </c>
      <c r="G366" s="70" t="s">
        <v>26</v>
      </c>
      <c r="H366" s="628"/>
      <c r="I366" s="629"/>
      <c r="J366" s="629"/>
      <c r="K366" s="629"/>
      <c r="L366" s="630"/>
      <c r="M366" s="39"/>
    </row>
    <row r="367" spans="1:13" s="34" customFormat="1" x14ac:dyDescent="0.15">
      <c r="A367" s="703"/>
      <c r="B367" s="704"/>
      <c r="C367" s="704"/>
      <c r="D367" s="704"/>
      <c r="E367" s="704"/>
      <c r="F367" s="704"/>
      <c r="G367" s="704"/>
      <c r="H367" s="704"/>
      <c r="I367" s="704"/>
      <c r="J367" s="704"/>
      <c r="K367" s="704"/>
      <c r="L367" s="705"/>
      <c r="M367" s="39"/>
    </row>
    <row r="368" spans="1:13" s="34" customFormat="1" ht="63.75" customHeight="1" x14ac:dyDescent="0.15">
      <c r="A368" s="50">
        <v>10</v>
      </c>
      <c r="B368" s="203" t="s">
        <v>383</v>
      </c>
      <c r="C368" s="595" t="s">
        <v>360</v>
      </c>
      <c r="D368" s="596"/>
      <c r="E368" s="596"/>
      <c r="F368" s="596"/>
      <c r="G368" s="596"/>
      <c r="H368" s="596"/>
      <c r="I368" s="596"/>
      <c r="J368" s="596"/>
      <c r="K368" s="596"/>
      <c r="L368" s="600"/>
      <c r="M368" s="39"/>
    </row>
    <row r="369" spans="1:13" s="34" customFormat="1" x14ac:dyDescent="0.15">
      <c r="A369" s="649"/>
      <c r="B369" s="147"/>
      <c r="C369" s="72" t="s">
        <v>134</v>
      </c>
      <c r="D369" s="597"/>
      <c r="E369" s="69">
        <v>1</v>
      </c>
      <c r="F369" s="70">
        <v>14.945</v>
      </c>
      <c r="G369" s="70"/>
      <c r="H369" s="70">
        <v>3.15</v>
      </c>
      <c r="I369" s="70">
        <f>E369*F369*H369</f>
        <v>47.076749999999997</v>
      </c>
      <c r="J369" s="579"/>
      <c r="K369" s="580"/>
      <c r="L369" s="581"/>
      <c r="M369" s="39"/>
    </row>
    <row r="370" spans="1:13" s="34" customFormat="1" x14ac:dyDescent="0.15">
      <c r="A370" s="650"/>
      <c r="B370" s="148"/>
      <c r="C370" s="72" t="s">
        <v>135</v>
      </c>
      <c r="D370" s="598"/>
      <c r="E370" s="69">
        <v>1</v>
      </c>
      <c r="F370" s="70">
        <v>50.280999999999999</v>
      </c>
      <c r="G370" s="70"/>
      <c r="H370" s="70">
        <v>3.15</v>
      </c>
      <c r="I370" s="70">
        <f>E370*F370*H370</f>
        <v>158.38514999999998</v>
      </c>
      <c r="J370" s="582"/>
      <c r="K370" s="583"/>
      <c r="L370" s="584"/>
      <c r="M370" s="39"/>
    </row>
    <row r="371" spans="1:13" s="34" customFormat="1" x14ac:dyDescent="0.15">
      <c r="A371" s="650"/>
      <c r="B371" s="148"/>
      <c r="C371" s="72" t="s">
        <v>127</v>
      </c>
      <c r="D371" s="599"/>
      <c r="E371" s="69">
        <v>1</v>
      </c>
      <c r="F371" s="70">
        <v>34.847999999999999</v>
      </c>
      <c r="G371" s="70"/>
      <c r="H371" s="70">
        <v>3.15</v>
      </c>
      <c r="I371" s="70">
        <f>E371*F371*H371</f>
        <v>109.77119999999999</v>
      </c>
      <c r="J371" s="582"/>
      <c r="K371" s="583"/>
      <c r="L371" s="584"/>
      <c r="M371" s="39"/>
    </row>
    <row r="372" spans="1:13" s="34" customFormat="1" x14ac:dyDescent="0.15">
      <c r="A372" s="650"/>
      <c r="B372" s="168"/>
      <c r="C372" s="652" t="s">
        <v>203</v>
      </c>
      <c r="D372" s="653"/>
      <c r="E372" s="653"/>
      <c r="F372" s="653"/>
      <c r="G372" s="653"/>
      <c r="H372" s="653"/>
      <c r="I372" s="654"/>
      <c r="J372" s="582"/>
      <c r="K372" s="583"/>
      <c r="L372" s="584"/>
      <c r="M372" s="39"/>
    </row>
    <row r="373" spans="1:13" s="34" customFormat="1" x14ac:dyDescent="0.15">
      <c r="A373" s="650"/>
      <c r="B373" s="148"/>
      <c r="C373" s="72" t="s">
        <v>92</v>
      </c>
      <c r="D373" s="597"/>
      <c r="E373" s="69">
        <v>-0.5</v>
      </c>
      <c r="F373" s="70">
        <v>2.2000000000000002</v>
      </c>
      <c r="G373" s="70"/>
      <c r="H373" s="70">
        <v>3</v>
      </c>
      <c r="I373" s="70">
        <f t="shared" ref="I373:I382" si="22">E373*F373*H373</f>
        <v>-3.3000000000000003</v>
      </c>
      <c r="J373" s="582"/>
      <c r="K373" s="583"/>
      <c r="L373" s="584"/>
      <c r="M373" s="39"/>
    </row>
    <row r="374" spans="1:13" s="34" customFormat="1" x14ac:dyDescent="0.15">
      <c r="A374" s="650"/>
      <c r="B374" s="148"/>
      <c r="C374" s="72" t="s">
        <v>93</v>
      </c>
      <c r="D374" s="598"/>
      <c r="E374" s="69">
        <v>-0.5</v>
      </c>
      <c r="F374" s="70">
        <f>12.675-(0.375+0.375)</f>
        <v>11.925000000000001</v>
      </c>
      <c r="G374" s="70"/>
      <c r="H374" s="70">
        <v>1.5</v>
      </c>
      <c r="I374" s="70">
        <f t="shared" si="22"/>
        <v>-8.9437500000000014</v>
      </c>
      <c r="J374" s="582"/>
      <c r="K374" s="583"/>
      <c r="L374" s="584"/>
      <c r="M374" s="39"/>
    </row>
    <row r="375" spans="1:13" s="34" customFormat="1" x14ac:dyDescent="0.15">
      <c r="A375" s="650"/>
      <c r="B375" s="148"/>
      <c r="C375" s="72" t="s">
        <v>97</v>
      </c>
      <c r="D375" s="598"/>
      <c r="E375" s="69">
        <v>-0.5</v>
      </c>
      <c r="F375" s="70">
        <v>1.8</v>
      </c>
      <c r="G375" s="70"/>
      <c r="H375" s="70">
        <v>1.5</v>
      </c>
      <c r="I375" s="70">
        <f t="shared" si="22"/>
        <v>-1.35</v>
      </c>
      <c r="J375" s="582"/>
      <c r="K375" s="583"/>
      <c r="L375" s="584"/>
      <c r="M375" s="39"/>
    </row>
    <row r="376" spans="1:13" s="34" customFormat="1" x14ac:dyDescent="0.15">
      <c r="A376" s="650"/>
      <c r="B376" s="148"/>
      <c r="C376" s="72" t="s">
        <v>98</v>
      </c>
      <c r="D376" s="598"/>
      <c r="E376" s="69">
        <v>-0.5</v>
      </c>
      <c r="F376" s="70">
        <v>1.8</v>
      </c>
      <c r="G376" s="70"/>
      <c r="H376" s="70">
        <v>1.5</v>
      </c>
      <c r="I376" s="70">
        <f t="shared" si="22"/>
        <v>-1.35</v>
      </c>
      <c r="J376" s="582"/>
      <c r="K376" s="583"/>
      <c r="L376" s="584"/>
      <c r="M376" s="39"/>
    </row>
    <row r="377" spans="1:13" s="34" customFormat="1" x14ac:dyDescent="0.15">
      <c r="A377" s="650"/>
      <c r="B377" s="148"/>
      <c r="C377" s="72" t="s">
        <v>98</v>
      </c>
      <c r="D377" s="598"/>
      <c r="E377" s="69">
        <v>-0.5</v>
      </c>
      <c r="F377" s="70">
        <v>1.78</v>
      </c>
      <c r="G377" s="70"/>
      <c r="H377" s="70">
        <v>1.5</v>
      </c>
      <c r="I377" s="70">
        <f t="shared" si="22"/>
        <v>-1.335</v>
      </c>
      <c r="J377" s="582"/>
      <c r="K377" s="583"/>
      <c r="L377" s="584"/>
      <c r="M377" s="39"/>
    </row>
    <row r="378" spans="1:13" s="34" customFormat="1" x14ac:dyDescent="0.15">
      <c r="A378" s="650"/>
      <c r="B378" s="148"/>
      <c r="C378" s="72" t="s">
        <v>99</v>
      </c>
      <c r="D378" s="598"/>
      <c r="E378" s="69">
        <v>-0.5</v>
      </c>
      <c r="F378" s="70">
        <v>2.5249999999999999</v>
      </c>
      <c r="G378" s="70"/>
      <c r="H378" s="70">
        <v>1.5</v>
      </c>
      <c r="I378" s="70">
        <f t="shared" si="22"/>
        <v>-1.8937499999999998</v>
      </c>
      <c r="J378" s="582"/>
      <c r="K378" s="583"/>
      <c r="L378" s="584"/>
      <c r="M378" s="39"/>
    </row>
    <row r="379" spans="1:13" s="34" customFormat="1" x14ac:dyDescent="0.15">
      <c r="A379" s="650"/>
      <c r="B379" s="148"/>
      <c r="C379" s="72" t="s">
        <v>204</v>
      </c>
      <c r="D379" s="598"/>
      <c r="E379" s="69">
        <v>-0.5</v>
      </c>
      <c r="F379" s="70">
        <f>7.115-0.2</f>
        <v>6.915</v>
      </c>
      <c r="G379" s="70"/>
      <c r="H379" s="70">
        <v>2.4</v>
      </c>
      <c r="I379" s="70">
        <f t="shared" si="22"/>
        <v>-8.298</v>
      </c>
      <c r="J379" s="582"/>
      <c r="K379" s="583"/>
      <c r="L379" s="584"/>
      <c r="M379" s="39"/>
    </row>
    <row r="380" spans="1:13" s="34" customFormat="1" x14ac:dyDescent="0.15">
      <c r="A380" s="650"/>
      <c r="B380" s="148"/>
      <c r="C380" s="72" t="s">
        <v>102</v>
      </c>
      <c r="D380" s="598"/>
      <c r="E380" s="69">
        <v>-1</v>
      </c>
      <c r="F380" s="70">
        <v>1.5</v>
      </c>
      <c r="G380" s="70"/>
      <c r="H380" s="70">
        <v>2.4</v>
      </c>
      <c r="I380" s="70">
        <f t="shared" si="22"/>
        <v>-3.5999999999999996</v>
      </c>
      <c r="J380" s="582"/>
      <c r="K380" s="583"/>
      <c r="L380" s="584"/>
      <c r="M380" s="39"/>
    </row>
    <row r="381" spans="1:13" s="34" customFormat="1" x14ac:dyDescent="0.15">
      <c r="A381" s="650"/>
      <c r="B381" s="148"/>
      <c r="C381" s="72" t="s">
        <v>103</v>
      </c>
      <c r="D381" s="598"/>
      <c r="E381" s="69">
        <v>-0.5</v>
      </c>
      <c r="F381" s="70">
        <v>1</v>
      </c>
      <c r="G381" s="70"/>
      <c r="H381" s="70">
        <v>2.4</v>
      </c>
      <c r="I381" s="70">
        <f t="shared" si="22"/>
        <v>-1.2</v>
      </c>
      <c r="J381" s="582"/>
      <c r="K381" s="583"/>
      <c r="L381" s="584"/>
      <c r="M381" s="39"/>
    </row>
    <row r="382" spans="1:13" s="34" customFormat="1" x14ac:dyDescent="0.15">
      <c r="A382" s="651"/>
      <c r="B382" s="149"/>
      <c r="C382" s="72" t="s">
        <v>104</v>
      </c>
      <c r="D382" s="599"/>
      <c r="E382" s="69">
        <v>-0.5</v>
      </c>
      <c r="F382" s="70">
        <v>1.825</v>
      </c>
      <c r="G382" s="70"/>
      <c r="H382" s="70">
        <v>2.4</v>
      </c>
      <c r="I382" s="70">
        <f t="shared" si="22"/>
        <v>-2.19</v>
      </c>
      <c r="J382" s="585"/>
      <c r="K382" s="586"/>
      <c r="L382" s="587"/>
      <c r="M382" s="39"/>
    </row>
    <row r="383" spans="1:13" s="34" customFormat="1" x14ac:dyDescent="0.15">
      <c r="A383" s="643"/>
      <c r="B383" s="644"/>
      <c r="C383" s="644"/>
      <c r="D383" s="644"/>
      <c r="E383" s="644"/>
      <c r="F383" s="644"/>
      <c r="G383" s="644"/>
      <c r="H383" s="645"/>
      <c r="I383" s="65">
        <f>SUM(I369:I382)</f>
        <v>281.7725999999999</v>
      </c>
      <c r="J383" s="64" t="s">
        <v>10</v>
      </c>
      <c r="K383" s="66">
        <f>+F386</f>
        <v>55.65</v>
      </c>
      <c r="L383" s="66">
        <f>ROUND(I383*K383,0)</f>
        <v>15681</v>
      </c>
      <c r="M383" s="39"/>
    </row>
    <row r="384" spans="1:13" s="34" customFormat="1" x14ac:dyDescent="0.15">
      <c r="A384" s="649"/>
      <c r="B384" s="147"/>
      <c r="C384" s="72" t="s">
        <v>23</v>
      </c>
      <c r="D384" s="597"/>
      <c r="E384" s="69" t="s">
        <v>24</v>
      </c>
      <c r="F384" s="70">
        <v>53</v>
      </c>
      <c r="G384" s="70" t="s">
        <v>26</v>
      </c>
      <c r="H384" s="622"/>
      <c r="I384" s="623"/>
      <c r="J384" s="623"/>
      <c r="K384" s="623"/>
      <c r="L384" s="624"/>
      <c r="M384" s="39"/>
    </row>
    <row r="385" spans="1:13" s="34" customFormat="1" x14ac:dyDescent="0.15">
      <c r="A385" s="650"/>
      <c r="B385" s="148"/>
      <c r="C385" s="72" t="s">
        <v>41</v>
      </c>
      <c r="D385" s="598"/>
      <c r="E385" s="69" t="s">
        <v>24</v>
      </c>
      <c r="F385" s="70">
        <f>ROUND(F384*5%,2)</f>
        <v>2.65</v>
      </c>
      <c r="G385" s="70"/>
      <c r="H385" s="625"/>
      <c r="I385" s="626"/>
      <c r="J385" s="626"/>
      <c r="K385" s="626"/>
      <c r="L385" s="627"/>
      <c r="M385" s="39"/>
    </row>
    <row r="386" spans="1:13" s="34" customFormat="1" x14ac:dyDescent="0.15">
      <c r="A386" s="651"/>
      <c r="B386" s="149"/>
      <c r="C386" s="72"/>
      <c r="D386" s="599"/>
      <c r="E386" s="69" t="s">
        <v>24</v>
      </c>
      <c r="F386" s="70">
        <f>SUM(F384:F385)</f>
        <v>55.65</v>
      </c>
      <c r="G386" s="70" t="s">
        <v>26</v>
      </c>
      <c r="H386" s="628"/>
      <c r="I386" s="629"/>
      <c r="J386" s="629"/>
      <c r="K386" s="629"/>
      <c r="L386" s="630"/>
      <c r="M386" s="39"/>
    </row>
    <row r="387" spans="1:13" s="34" customFormat="1" x14ac:dyDescent="0.15">
      <c r="A387" s="703"/>
      <c r="B387" s="704"/>
      <c r="C387" s="704"/>
      <c r="D387" s="704"/>
      <c r="E387" s="704"/>
      <c r="F387" s="704"/>
      <c r="G387" s="704"/>
      <c r="H387" s="704"/>
      <c r="I387" s="704"/>
      <c r="J387" s="704"/>
      <c r="K387" s="704"/>
      <c r="L387" s="705"/>
      <c r="M387" s="39"/>
    </row>
    <row r="388" spans="1:13" s="34" customFormat="1" ht="105" customHeight="1" x14ac:dyDescent="0.15">
      <c r="A388" s="50">
        <v>11</v>
      </c>
      <c r="B388" s="203" t="s">
        <v>384</v>
      </c>
      <c r="C388" s="595" t="s">
        <v>349</v>
      </c>
      <c r="D388" s="596"/>
      <c r="E388" s="596"/>
      <c r="F388" s="596"/>
      <c r="G388" s="596"/>
      <c r="H388" s="596"/>
      <c r="I388" s="596"/>
      <c r="J388" s="596"/>
      <c r="K388" s="596"/>
      <c r="L388" s="600"/>
      <c r="M388" s="39"/>
    </row>
    <row r="389" spans="1:13" s="34" customFormat="1" x14ac:dyDescent="0.15">
      <c r="A389" s="573"/>
      <c r="B389" s="147"/>
      <c r="C389" s="111" t="s">
        <v>206</v>
      </c>
      <c r="D389" s="576"/>
      <c r="E389" s="69">
        <v>1</v>
      </c>
      <c r="F389" s="70">
        <v>22.86</v>
      </c>
      <c r="G389" s="70"/>
      <c r="H389" s="70">
        <v>3.3</v>
      </c>
      <c r="I389" s="70">
        <f t="shared" ref="I389:I406" si="23">E389*F389*H389</f>
        <v>75.437999999999988</v>
      </c>
      <c r="J389" s="579"/>
      <c r="K389" s="580"/>
      <c r="L389" s="581"/>
      <c r="M389" s="39"/>
    </row>
    <row r="390" spans="1:13" s="34" customFormat="1" x14ac:dyDescent="0.15">
      <c r="A390" s="574"/>
      <c r="B390" s="148"/>
      <c r="C390" s="715" t="s">
        <v>207</v>
      </c>
      <c r="D390" s="577"/>
      <c r="E390" s="69">
        <v>-0.5</v>
      </c>
      <c r="F390" s="70">
        <v>1.8</v>
      </c>
      <c r="G390" s="70"/>
      <c r="H390" s="70">
        <v>0.6</v>
      </c>
      <c r="I390" s="70">
        <f t="shared" si="23"/>
        <v>-0.54</v>
      </c>
      <c r="J390" s="582"/>
      <c r="K390" s="583"/>
      <c r="L390" s="584"/>
      <c r="M390" s="39"/>
    </row>
    <row r="391" spans="1:13" s="34" customFormat="1" x14ac:dyDescent="0.15">
      <c r="A391" s="574"/>
      <c r="B391" s="148"/>
      <c r="C391" s="717"/>
      <c r="D391" s="577"/>
      <c r="E391" s="69">
        <v>-0.5</v>
      </c>
      <c r="F391" s="70">
        <v>12.67</v>
      </c>
      <c r="G391" s="70"/>
      <c r="H391" s="70">
        <v>1.8</v>
      </c>
      <c r="I391" s="70">
        <f t="shared" si="23"/>
        <v>-11.403</v>
      </c>
      <c r="J391" s="582"/>
      <c r="K391" s="583"/>
      <c r="L391" s="584"/>
      <c r="M391" s="39"/>
    </row>
    <row r="392" spans="1:13" s="34" customFormat="1" x14ac:dyDescent="0.15">
      <c r="A392" s="574"/>
      <c r="B392" s="148"/>
      <c r="C392" s="716"/>
      <c r="D392" s="577"/>
      <c r="E392" s="69">
        <v>-0.5</v>
      </c>
      <c r="F392" s="70">
        <v>2.35</v>
      </c>
      <c r="G392" s="70"/>
      <c r="H392" s="70">
        <v>3</v>
      </c>
      <c r="I392" s="70">
        <f t="shared" si="23"/>
        <v>-3.5250000000000004</v>
      </c>
      <c r="J392" s="582"/>
      <c r="K392" s="583"/>
      <c r="L392" s="584"/>
      <c r="M392" s="39"/>
    </row>
    <row r="393" spans="1:13" s="34" customFormat="1" x14ac:dyDescent="0.15">
      <c r="A393" s="574"/>
      <c r="B393" s="148"/>
      <c r="C393" s="715" t="s">
        <v>208</v>
      </c>
      <c r="D393" s="577"/>
      <c r="E393" s="69">
        <v>1</v>
      </c>
      <c r="F393" s="70">
        <f>(F390+H390)*2</f>
        <v>4.8</v>
      </c>
      <c r="G393" s="70"/>
      <c r="H393" s="70">
        <v>0.71</v>
      </c>
      <c r="I393" s="70">
        <f t="shared" si="23"/>
        <v>3.4079999999999999</v>
      </c>
      <c r="J393" s="582"/>
      <c r="K393" s="583"/>
      <c r="L393" s="584"/>
      <c r="M393" s="39"/>
    </row>
    <row r="394" spans="1:13" s="34" customFormat="1" x14ac:dyDescent="0.15">
      <c r="A394" s="574"/>
      <c r="B394" s="148"/>
      <c r="C394" s="717"/>
      <c r="D394" s="577"/>
      <c r="E394" s="69">
        <v>1</v>
      </c>
      <c r="F394" s="70">
        <f>(F391+H391)*2</f>
        <v>28.94</v>
      </c>
      <c r="G394" s="70"/>
      <c r="H394" s="70">
        <v>0.71</v>
      </c>
      <c r="I394" s="70">
        <f t="shared" si="23"/>
        <v>20.5474</v>
      </c>
      <c r="J394" s="582"/>
      <c r="K394" s="583"/>
      <c r="L394" s="584"/>
      <c r="M394" s="39"/>
    </row>
    <row r="395" spans="1:13" s="34" customFormat="1" x14ac:dyDescent="0.15">
      <c r="A395" s="574"/>
      <c r="B395" s="148"/>
      <c r="C395" s="716"/>
      <c r="D395" s="577"/>
      <c r="E395" s="69">
        <v>1</v>
      </c>
      <c r="F395" s="70">
        <f>(F392+H392)*2</f>
        <v>10.7</v>
      </c>
      <c r="G395" s="70"/>
      <c r="H395" s="70">
        <v>0.71</v>
      </c>
      <c r="I395" s="70">
        <f t="shared" si="23"/>
        <v>7.5969999999999995</v>
      </c>
      <c r="J395" s="582"/>
      <c r="K395" s="583"/>
      <c r="L395" s="584"/>
      <c r="M395" s="39"/>
    </row>
    <row r="396" spans="1:13" s="34" customFormat="1" x14ac:dyDescent="0.15">
      <c r="A396" s="574"/>
      <c r="B396" s="148"/>
      <c r="C396" s="111" t="s">
        <v>209</v>
      </c>
      <c r="D396" s="577"/>
      <c r="E396" s="69">
        <v>1</v>
      </c>
      <c r="F396" s="70">
        <v>10.94</v>
      </c>
      <c r="G396" s="70"/>
      <c r="H396" s="70">
        <v>3.3</v>
      </c>
      <c r="I396" s="70">
        <f t="shared" si="23"/>
        <v>36.101999999999997</v>
      </c>
      <c r="J396" s="582"/>
      <c r="K396" s="583"/>
      <c r="L396" s="584"/>
      <c r="M396" s="39"/>
    </row>
    <row r="397" spans="1:13" s="34" customFormat="1" x14ac:dyDescent="0.15">
      <c r="A397" s="574"/>
      <c r="B397" s="148"/>
      <c r="C397" s="72" t="s">
        <v>207</v>
      </c>
      <c r="D397" s="577"/>
      <c r="E397" s="69">
        <v>-1</v>
      </c>
      <c r="F397" s="70">
        <v>0.75</v>
      </c>
      <c r="G397" s="70"/>
      <c r="H397" s="70">
        <v>0.6</v>
      </c>
      <c r="I397" s="70">
        <f t="shared" si="23"/>
        <v>-0.44999999999999996</v>
      </c>
      <c r="J397" s="582"/>
      <c r="K397" s="583"/>
      <c r="L397" s="584"/>
      <c r="M397" s="39"/>
    </row>
    <row r="398" spans="1:13" s="34" customFormat="1" x14ac:dyDescent="0.15">
      <c r="A398" s="574"/>
      <c r="B398" s="148"/>
      <c r="C398" s="72" t="s">
        <v>208</v>
      </c>
      <c r="D398" s="577"/>
      <c r="E398" s="69">
        <v>1</v>
      </c>
      <c r="F398" s="70">
        <f>(3.41+0.6)*2</f>
        <v>8.02</v>
      </c>
      <c r="G398" s="70"/>
      <c r="H398" s="70">
        <v>0.71</v>
      </c>
      <c r="I398" s="70">
        <f t="shared" si="23"/>
        <v>5.6941999999999995</v>
      </c>
      <c r="J398" s="582"/>
      <c r="K398" s="583"/>
      <c r="L398" s="584"/>
      <c r="M398" s="39"/>
    </row>
    <row r="399" spans="1:13" s="34" customFormat="1" x14ac:dyDescent="0.15">
      <c r="A399" s="574"/>
      <c r="B399" s="148"/>
      <c r="C399" s="111" t="s">
        <v>266</v>
      </c>
      <c r="D399" s="577"/>
      <c r="E399" s="69">
        <v>1</v>
      </c>
      <c r="F399" s="70">
        <v>22.86</v>
      </c>
      <c r="G399" s="70"/>
      <c r="H399" s="70">
        <v>3.3</v>
      </c>
      <c r="I399" s="70">
        <f t="shared" si="23"/>
        <v>75.437999999999988</v>
      </c>
      <c r="J399" s="582"/>
      <c r="K399" s="583"/>
      <c r="L399" s="584"/>
      <c r="M399" s="39"/>
    </row>
    <row r="400" spans="1:13" s="34" customFormat="1" x14ac:dyDescent="0.15">
      <c r="A400" s="574"/>
      <c r="B400" s="148"/>
      <c r="C400" s="72" t="s">
        <v>207</v>
      </c>
      <c r="D400" s="577"/>
      <c r="E400" s="69">
        <v>-1.5</v>
      </c>
      <c r="F400" s="70">
        <v>1.78</v>
      </c>
      <c r="G400" s="70"/>
      <c r="H400" s="70">
        <v>1.8</v>
      </c>
      <c r="I400" s="70">
        <f t="shared" si="23"/>
        <v>-4.806</v>
      </c>
      <c r="J400" s="582"/>
      <c r="K400" s="583"/>
      <c r="L400" s="584"/>
      <c r="M400" s="39"/>
    </row>
    <row r="401" spans="1:13" s="34" customFormat="1" x14ac:dyDescent="0.15">
      <c r="A401" s="574"/>
      <c r="B401" s="148"/>
      <c r="C401" s="72" t="s">
        <v>208</v>
      </c>
      <c r="D401" s="577"/>
      <c r="E401" s="69">
        <v>3</v>
      </c>
      <c r="F401" s="70">
        <f>(F400+H400)*2</f>
        <v>7.16</v>
      </c>
      <c r="G401" s="70"/>
      <c r="H401" s="70">
        <v>0.71</v>
      </c>
      <c r="I401" s="70">
        <f t="shared" si="23"/>
        <v>15.2508</v>
      </c>
      <c r="J401" s="582"/>
      <c r="K401" s="583"/>
      <c r="L401" s="584"/>
      <c r="M401" s="39"/>
    </row>
    <row r="402" spans="1:13" s="34" customFormat="1" x14ac:dyDescent="0.15">
      <c r="A402" s="574"/>
      <c r="B402" s="148"/>
      <c r="C402" s="111" t="s">
        <v>267</v>
      </c>
      <c r="D402" s="577"/>
      <c r="E402" s="69">
        <v>1</v>
      </c>
      <c r="F402" s="70">
        <v>10.99</v>
      </c>
      <c r="G402" s="70"/>
      <c r="H402" s="70">
        <v>3.3</v>
      </c>
      <c r="I402" s="70">
        <f t="shared" si="23"/>
        <v>36.266999999999996</v>
      </c>
      <c r="J402" s="582"/>
      <c r="K402" s="583"/>
      <c r="L402" s="584"/>
      <c r="M402" s="39"/>
    </row>
    <row r="403" spans="1:13" s="34" customFormat="1" x14ac:dyDescent="0.15">
      <c r="A403" s="574"/>
      <c r="B403" s="148"/>
      <c r="C403" s="715" t="s">
        <v>207</v>
      </c>
      <c r="D403" s="577"/>
      <c r="E403" s="69">
        <v>-0.5</v>
      </c>
      <c r="F403" s="70">
        <v>7.5</v>
      </c>
      <c r="G403" s="70"/>
      <c r="H403" s="70">
        <v>2.4</v>
      </c>
      <c r="I403" s="70">
        <f t="shared" si="23"/>
        <v>-9</v>
      </c>
      <c r="J403" s="582"/>
      <c r="K403" s="583"/>
      <c r="L403" s="584"/>
      <c r="M403" s="39"/>
    </row>
    <row r="404" spans="1:13" s="34" customFormat="1" x14ac:dyDescent="0.15">
      <c r="A404" s="574"/>
      <c r="B404" s="148"/>
      <c r="C404" s="716"/>
      <c r="D404" s="577"/>
      <c r="E404" s="69">
        <v>-0.5</v>
      </c>
      <c r="F404" s="70">
        <v>2.4500000000000002</v>
      </c>
      <c r="G404" s="70"/>
      <c r="H404" s="70">
        <v>1.8</v>
      </c>
      <c r="I404" s="70">
        <f t="shared" si="23"/>
        <v>-2.2050000000000001</v>
      </c>
      <c r="J404" s="582"/>
      <c r="K404" s="583"/>
      <c r="L404" s="584"/>
      <c r="M404" s="39"/>
    </row>
    <row r="405" spans="1:13" s="34" customFormat="1" x14ac:dyDescent="0.15">
      <c r="A405" s="574"/>
      <c r="B405" s="148"/>
      <c r="C405" s="253" t="s">
        <v>210</v>
      </c>
      <c r="D405" s="577"/>
      <c r="E405" s="69">
        <v>1</v>
      </c>
      <c r="F405" s="70">
        <v>7.4</v>
      </c>
      <c r="G405" s="70"/>
      <c r="H405" s="70">
        <v>3.3</v>
      </c>
      <c r="I405" s="70">
        <f t="shared" si="23"/>
        <v>24.419999999999998</v>
      </c>
      <c r="J405" s="582"/>
      <c r="K405" s="583"/>
      <c r="L405" s="584"/>
      <c r="M405" s="39"/>
    </row>
    <row r="406" spans="1:13" s="34" customFormat="1" x14ac:dyDescent="0.15">
      <c r="A406" s="575"/>
      <c r="B406" s="149"/>
      <c r="C406" s="72"/>
      <c r="D406" s="578"/>
      <c r="E406" s="69">
        <v>1</v>
      </c>
      <c r="F406" s="70">
        <v>62</v>
      </c>
      <c r="G406" s="70"/>
      <c r="H406" s="70">
        <f>1.8*2</f>
        <v>3.6</v>
      </c>
      <c r="I406" s="70">
        <f t="shared" si="23"/>
        <v>223.20000000000002</v>
      </c>
      <c r="J406" s="585"/>
      <c r="K406" s="586"/>
      <c r="L406" s="587"/>
      <c r="M406" s="39"/>
    </row>
    <row r="407" spans="1:13" s="34" customFormat="1" x14ac:dyDescent="0.15">
      <c r="A407" s="643"/>
      <c r="B407" s="644"/>
      <c r="C407" s="644"/>
      <c r="D407" s="644"/>
      <c r="E407" s="644"/>
      <c r="F407" s="644"/>
      <c r="G407" s="644"/>
      <c r="H407" s="645"/>
      <c r="I407" s="65">
        <f>SUM(I389:I406)</f>
        <v>491.43340000000001</v>
      </c>
      <c r="J407" s="64" t="s">
        <v>10</v>
      </c>
      <c r="K407" s="66">
        <f>+F410</f>
        <v>186.9</v>
      </c>
      <c r="L407" s="66">
        <f>ROUND(I407*K407,0)</f>
        <v>91849</v>
      </c>
      <c r="M407" s="39"/>
    </row>
    <row r="408" spans="1:13" s="34" customFormat="1" x14ac:dyDescent="0.15">
      <c r="A408" s="649"/>
      <c r="B408" s="147"/>
      <c r="C408" s="72" t="s">
        <v>23</v>
      </c>
      <c r="D408" s="597"/>
      <c r="E408" s="69" t="s">
        <v>24</v>
      </c>
      <c r="F408" s="70">
        <v>178</v>
      </c>
      <c r="G408" s="70" t="s">
        <v>26</v>
      </c>
      <c r="H408" s="622"/>
      <c r="I408" s="623"/>
      <c r="J408" s="623"/>
      <c r="K408" s="623"/>
      <c r="L408" s="624"/>
      <c r="M408" s="39"/>
    </row>
    <row r="409" spans="1:13" s="34" customFormat="1" x14ac:dyDescent="0.15">
      <c r="A409" s="650"/>
      <c r="B409" s="148"/>
      <c r="C409" s="72" t="s">
        <v>41</v>
      </c>
      <c r="D409" s="598"/>
      <c r="E409" s="69" t="s">
        <v>24</v>
      </c>
      <c r="F409" s="70">
        <f>ROUND(F408*5%,2)</f>
        <v>8.9</v>
      </c>
      <c r="G409" s="70"/>
      <c r="H409" s="625"/>
      <c r="I409" s="626"/>
      <c r="J409" s="626"/>
      <c r="K409" s="626"/>
      <c r="L409" s="627"/>
      <c r="M409" s="39"/>
    </row>
    <row r="410" spans="1:13" s="34" customFormat="1" x14ac:dyDescent="0.15">
      <c r="A410" s="651"/>
      <c r="B410" s="149"/>
      <c r="C410" s="72"/>
      <c r="D410" s="599"/>
      <c r="E410" s="69" t="s">
        <v>24</v>
      </c>
      <c r="F410" s="70">
        <f>SUM(F408:F409)</f>
        <v>186.9</v>
      </c>
      <c r="G410" s="70" t="s">
        <v>26</v>
      </c>
      <c r="H410" s="628"/>
      <c r="I410" s="629"/>
      <c r="J410" s="629"/>
      <c r="K410" s="629"/>
      <c r="L410" s="630"/>
      <c r="M410" s="39"/>
    </row>
    <row r="411" spans="1:13" s="34" customFormat="1" x14ac:dyDescent="0.15">
      <c r="A411" s="703"/>
      <c r="B411" s="704"/>
      <c r="C411" s="704"/>
      <c r="D411" s="704"/>
      <c r="E411" s="704"/>
      <c r="F411" s="704"/>
      <c r="G411" s="704"/>
      <c r="H411" s="704"/>
      <c r="I411" s="704"/>
      <c r="J411" s="704"/>
      <c r="K411" s="704"/>
      <c r="L411" s="705"/>
      <c r="M411" s="39"/>
    </row>
    <row r="412" spans="1:13" s="34" customFormat="1" ht="56.25" customHeight="1" x14ac:dyDescent="0.15">
      <c r="A412" s="50">
        <v>12</v>
      </c>
      <c r="B412" s="203" t="s">
        <v>385</v>
      </c>
      <c r="C412" s="595" t="s">
        <v>350</v>
      </c>
      <c r="D412" s="596"/>
      <c r="E412" s="596"/>
      <c r="F412" s="596"/>
      <c r="G412" s="596"/>
      <c r="H412" s="596"/>
      <c r="I412" s="596"/>
      <c r="J412" s="596"/>
      <c r="K412" s="596"/>
      <c r="L412" s="600"/>
      <c r="M412" s="39"/>
    </row>
    <row r="413" spans="1:13" s="34" customFormat="1" x14ac:dyDescent="0.15">
      <c r="A413" s="50"/>
      <c r="B413" s="156"/>
      <c r="C413" s="709" t="s">
        <v>248</v>
      </c>
      <c r="D413" s="710"/>
      <c r="E413" s="710"/>
      <c r="F413" s="710"/>
      <c r="G413" s="710"/>
      <c r="H413" s="710"/>
      <c r="I413" s="711"/>
      <c r="J413" s="579"/>
      <c r="K413" s="580"/>
      <c r="L413" s="581"/>
      <c r="M413" s="39"/>
    </row>
    <row r="414" spans="1:13" s="34" customFormat="1" x14ac:dyDescent="0.15">
      <c r="A414" s="649"/>
      <c r="B414" s="147"/>
      <c r="C414" s="68" t="s">
        <v>92</v>
      </c>
      <c r="D414" s="616"/>
      <c r="E414" s="69">
        <v>1</v>
      </c>
      <c r="F414" s="70">
        <v>2.2000000000000002</v>
      </c>
      <c r="G414" s="70"/>
      <c r="H414" s="70">
        <v>3</v>
      </c>
      <c r="I414" s="70">
        <f t="shared" ref="I414:I422" si="24">+ROUND(E414*F414*H414,2)</f>
        <v>6.6</v>
      </c>
      <c r="J414" s="582"/>
      <c r="K414" s="583"/>
      <c r="L414" s="584"/>
      <c r="M414" s="39"/>
    </row>
    <row r="415" spans="1:13" s="34" customFormat="1" x14ac:dyDescent="0.15">
      <c r="A415" s="650"/>
      <c r="B415" s="148"/>
      <c r="C415" s="68" t="s">
        <v>93</v>
      </c>
      <c r="D415" s="617"/>
      <c r="E415" s="69">
        <v>1</v>
      </c>
      <c r="F415" s="70">
        <f>12.675-(0.375+0.375)</f>
        <v>11.925000000000001</v>
      </c>
      <c r="G415" s="70"/>
      <c r="H415" s="70">
        <v>1.5</v>
      </c>
      <c r="I415" s="70">
        <f t="shared" si="24"/>
        <v>17.89</v>
      </c>
      <c r="J415" s="582"/>
      <c r="K415" s="583"/>
      <c r="L415" s="584"/>
      <c r="M415" s="39"/>
    </row>
    <row r="416" spans="1:13" s="34" customFormat="1" x14ac:dyDescent="0.15">
      <c r="A416" s="650"/>
      <c r="B416" s="148"/>
      <c r="C416" s="68" t="s">
        <v>94</v>
      </c>
      <c r="D416" s="617"/>
      <c r="E416" s="69">
        <v>1</v>
      </c>
      <c r="F416" s="70">
        <v>1.8</v>
      </c>
      <c r="G416" s="70"/>
      <c r="H416" s="70">
        <v>0.6</v>
      </c>
      <c r="I416" s="70">
        <f t="shared" si="24"/>
        <v>1.08</v>
      </c>
      <c r="J416" s="582"/>
      <c r="K416" s="583"/>
      <c r="L416" s="584"/>
      <c r="M416" s="39"/>
    </row>
    <row r="417" spans="1:13" s="34" customFormat="1" x14ac:dyDescent="0.15">
      <c r="A417" s="650"/>
      <c r="B417" s="148"/>
      <c r="C417" s="68" t="s">
        <v>95</v>
      </c>
      <c r="D417" s="617"/>
      <c r="E417" s="69">
        <v>1</v>
      </c>
      <c r="F417" s="70">
        <v>0.78500000000000003</v>
      </c>
      <c r="G417" s="70"/>
      <c r="H417" s="70">
        <v>0.6</v>
      </c>
      <c r="I417" s="70">
        <f t="shared" si="24"/>
        <v>0.47</v>
      </c>
      <c r="J417" s="582"/>
      <c r="K417" s="583"/>
      <c r="L417" s="584"/>
      <c r="M417" s="39"/>
    </row>
    <row r="418" spans="1:13" s="34" customFormat="1" x14ac:dyDescent="0.15">
      <c r="A418" s="650"/>
      <c r="B418" s="148"/>
      <c r="C418" s="68" t="s">
        <v>96</v>
      </c>
      <c r="D418" s="617"/>
      <c r="E418" s="69">
        <v>1</v>
      </c>
      <c r="F418" s="70">
        <v>1.5</v>
      </c>
      <c r="G418" s="70"/>
      <c r="H418" s="70">
        <v>0.6</v>
      </c>
      <c r="I418" s="70">
        <f t="shared" si="24"/>
        <v>0.9</v>
      </c>
      <c r="J418" s="582"/>
      <c r="K418" s="583"/>
      <c r="L418" s="584"/>
      <c r="M418" s="39"/>
    </row>
    <row r="419" spans="1:13" s="34" customFormat="1" x14ac:dyDescent="0.15">
      <c r="A419" s="650"/>
      <c r="B419" s="148"/>
      <c r="C419" s="68" t="s">
        <v>97</v>
      </c>
      <c r="D419" s="617"/>
      <c r="E419" s="69">
        <v>1</v>
      </c>
      <c r="F419" s="70">
        <v>1.8</v>
      </c>
      <c r="G419" s="70"/>
      <c r="H419" s="70">
        <v>1.5</v>
      </c>
      <c r="I419" s="70">
        <f t="shared" si="24"/>
        <v>2.7</v>
      </c>
      <c r="J419" s="582"/>
      <c r="K419" s="583"/>
      <c r="L419" s="584"/>
      <c r="M419" s="39"/>
    </row>
    <row r="420" spans="1:13" s="34" customFormat="1" x14ac:dyDescent="0.15">
      <c r="A420" s="650"/>
      <c r="B420" s="148"/>
      <c r="C420" s="68" t="s">
        <v>98</v>
      </c>
      <c r="D420" s="617"/>
      <c r="E420" s="69">
        <v>1</v>
      </c>
      <c r="F420" s="70">
        <v>1.8</v>
      </c>
      <c r="G420" s="70"/>
      <c r="H420" s="70">
        <v>1.5</v>
      </c>
      <c r="I420" s="70">
        <f t="shared" si="24"/>
        <v>2.7</v>
      </c>
      <c r="J420" s="582"/>
      <c r="K420" s="583"/>
      <c r="L420" s="584"/>
      <c r="M420" s="39"/>
    </row>
    <row r="421" spans="1:13" s="34" customFormat="1" x14ac:dyDescent="0.15">
      <c r="A421" s="650"/>
      <c r="B421" s="148"/>
      <c r="C421" s="68" t="s">
        <v>98</v>
      </c>
      <c r="D421" s="617"/>
      <c r="E421" s="69">
        <v>1</v>
      </c>
      <c r="F421" s="70">
        <v>1.78</v>
      </c>
      <c r="G421" s="70"/>
      <c r="H421" s="70">
        <v>1.5</v>
      </c>
      <c r="I421" s="70">
        <f t="shared" si="24"/>
        <v>2.67</v>
      </c>
      <c r="J421" s="582"/>
      <c r="K421" s="583"/>
      <c r="L421" s="584"/>
      <c r="M421" s="39"/>
    </row>
    <row r="422" spans="1:13" s="34" customFormat="1" x14ac:dyDescent="0.15">
      <c r="A422" s="650"/>
      <c r="B422" s="148"/>
      <c r="C422" s="68" t="s">
        <v>99</v>
      </c>
      <c r="D422" s="617"/>
      <c r="E422" s="69">
        <v>1</v>
      </c>
      <c r="F422" s="70">
        <v>2.5249999999999999</v>
      </c>
      <c r="G422" s="70"/>
      <c r="H422" s="70">
        <v>1.5</v>
      </c>
      <c r="I422" s="70">
        <f t="shared" si="24"/>
        <v>3.79</v>
      </c>
      <c r="J422" s="582"/>
      <c r="K422" s="583"/>
      <c r="L422" s="584"/>
      <c r="M422" s="39"/>
    </row>
    <row r="423" spans="1:13" s="34" customFormat="1" x14ac:dyDescent="0.15">
      <c r="A423" s="651"/>
      <c r="B423" s="149"/>
      <c r="C423" s="68" t="s">
        <v>261</v>
      </c>
      <c r="D423" s="618"/>
      <c r="E423" s="69">
        <v>1</v>
      </c>
      <c r="F423" s="70">
        <v>7.5</v>
      </c>
      <c r="G423" s="70"/>
      <c r="H423" s="70">
        <v>2.8</v>
      </c>
      <c r="I423" s="70">
        <f>E423*F423*H423</f>
        <v>21</v>
      </c>
      <c r="J423" s="585"/>
      <c r="K423" s="586"/>
      <c r="L423" s="587"/>
      <c r="M423" s="39"/>
    </row>
    <row r="424" spans="1:13" s="34" customFormat="1" x14ac:dyDescent="0.15">
      <c r="A424" s="643"/>
      <c r="B424" s="644"/>
      <c r="C424" s="644"/>
      <c r="D424" s="644"/>
      <c r="E424" s="644"/>
      <c r="F424" s="644"/>
      <c r="G424" s="644"/>
      <c r="H424" s="645"/>
      <c r="I424" s="65">
        <f>SUM(I414:I423)</f>
        <v>59.8</v>
      </c>
      <c r="J424" s="64" t="s">
        <v>10</v>
      </c>
      <c r="K424" s="66">
        <f>+F427</f>
        <v>52.5</v>
      </c>
      <c r="L424" s="66">
        <f>ROUND(I424*K424,0)</f>
        <v>3140</v>
      </c>
      <c r="M424" s="39"/>
    </row>
    <row r="425" spans="1:13" s="34" customFormat="1" x14ac:dyDescent="0.15">
      <c r="A425" s="649"/>
      <c r="B425" s="147"/>
      <c r="C425" s="72" t="s">
        <v>23</v>
      </c>
      <c r="D425" s="597"/>
      <c r="E425" s="69" t="s">
        <v>24</v>
      </c>
      <c r="F425" s="70">
        <v>50</v>
      </c>
      <c r="G425" s="70" t="s">
        <v>26</v>
      </c>
      <c r="H425" s="622"/>
      <c r="I425" s="623"/>
      <c r="J425" s="623"/>
      <c r="K425" s="623"/>
      <c r="L425" s="624"/>
      <c r="M425" s="39"/>
    </row>
    <row r="426" spans="1:13" s="34" customFormat="1" x14ac:dyDescent="0.15">
      <c r="A426" s="650"/>
      <c r="B426" s="148"/>
      <c r="C426" s="72" t="s">
        <v>41</v>
      </c>
      <c r="D426" s="598"/>
      <c r="E426" s="69" t="s">
        <v>24</v>
      </c>
      <c r="F426" s="70">
        <f>ROUND(F425*5%,2)</f>
        <v>2.5</v>
      </c>
      <c r="G426" s="70"/>
      <c r="H426" s="625"/>
      <c r="I426" s="626"/>
      <c r="J426" s="626"/>
      <c r="K426" s="626"/>
      <c r="L426" s="627"/>
      <c r="M426" s="39"/>
    </row>
    <row r="427" spans="1:13" s="34" customFormat="1" x14ac:dyDescent="0.15">
      <c r="A427" s="651"/>
      <c r="B427" s="149"/>
      <c r="C427" s="72"/>
      <c r="D427" s="599"/>
      <c r="E427" s="69" t="s">
        <v>24</v>
      </c>
      <c r="F427" s="70">
        <f>SUM(F425:F426)</f>
        <v>52.5</v>
      </c>
      <c r="G427" s="70" t="s">
        <v>26</v>
      </c>
      <c r="H427" s="628"/>
      <c r="I427" s="629"/>
      <c r="J427" s="629"/>
      <c r="K427" s="629"/>
      <c r="L427" s="630"/>
      <c r="M427" s="39"/>
    </row>
    <row r="428" spans="1:13" s="34" customFormat="1" x14ac:dyDescent="0.15">
      <c r="A428" s="703"/>
      <c r="B428" s="704"/>
      <c r="C428" s="704"/>
      <c r="D428" s="704"/>
      <c r="E428" s="704"/>
      <c r="F428" s="704"/>
      <c r="G428" s="704"/>
      <c r="H428" s="704"/>
      <c r="I428" s="704"/>
      <c r="J428" s="704"/>
      <c r="K428" s="704"/>
      <c r="L428" s="705"/>
      <c r="M428" s="39"/>
    </row>
    <row r="429" spans="1:13" s="34" customFormat="1" ht="68.25" customHeight="1" x14ac:dyDescent="0.15">
      <c r="A429" s="227">
        <v>13</v>
      </c>
      <c r="B429" s="203" t="s">
        <v>386</v>
      </c>
      <c r="C429" s="595" t="s">
        <v>351</v>
      </c>
      <c r="D429" s="596"/>
      <c r="E429" s="596"/>
      <c r="F429" s="596"/>
      <c r="G429" s="596"/>
      <c r="H429" s="596"/>
      <c r="I429" s="596"/>
      <c r="J429" s="596"/>
      <c r="K429" s="596"/>
      <c r="L429" s="600"/>
      <c r="M429" s="39"/>
    </row>
    <row r="430" spans="1:13" s="34" customFormat="1" x14ac:dyDescent="0.15">
      <c r="A430" s="52"/>
      <c r="B430" s="198"/>
      <c r="C430" s="709" t="s">
        <v>248</v>
      </c>
      <c r="D430" s="710"/>
      <c r="E430" s="710"/>
      <c r="F430" s="710"/>
      <c r="G430" s="710"/>
      <c r="H430" s="710"/>
      <c r="I430" s="711"/>
      <c r="J430" s="579"/>
      <c r="K430" s="580"/>
      <c r="L430" s="581"/>
      <c r="M430" s="39"/>
    </row>
    <row r="431" spans="1:13" s="34" customFormat="1" x14ac:dyDescent="0.15">
      <c r="A431" s="712"/>
      <c r="B431" s="162"/>
      <c r="C431" s="68" t="s">
        <v>92</v>
      </c>
      <c r="D431" s="616"/>
      <c r="E431" s="69">
        <v>1</v>
      </c>
      <c r="F431" s="70">
        <v>2.2000000000000002</v>
      </c>
      <c r="G431" s="70"/>
      <c r="H431" s="70">
        <v>3</v>
      </c>
      <c r="I431" s="70">
        <f t="shared" ref="I431:I439" si="25">+ROUND(E431*F431*H431,2)</f>
        <v>6.6</v>
      </c>
      <c r="J431" s="582"/>
      <c r="K431" s="583"/>
      <c r="L431" s="584"/>
      <c r="M431" s="39"/>
    </row>
    <row r="432" spans="1:13" s="34" customFormat="1" x14ac:dyDescent="0.15">
      <c r="A432" s="713"/>
      <c r="B432" s="163"/>
      <c r="C432" s="68" t="s">
        <v>93</v>
      </c>
      <c r="D432" s="617"/>
      <c r="E432" s="69">
        <v>1</v>
      </c>
      <c r="F432" s="70">
        <f>12.675-(0.375+0.375)</f>
        <v>11.925000000000001</v>
      </c>
      <c r="G432" s="70"/>
      <c r="H432" s="70">
        <v>1.5</v>
      </c>
      <c r="I432" s="70">
        <f t="shared" si="25"/>
        <v>17.89</v>
      </c>
      <c r="J432" s="582"/>
      <c r="K432" s="583"/>
      <c r="L432" s="584"/>
      <c r="M432" s="39"/>
    </row>
    <row r="433" spans="1:13" s="34" customFormat="1" x14ac:dyDescent="0.15">
      <c r="A433" s="713"/>
      <c r="B433" s="163"/>
      <c r="C433" s="68" t="s">
        <v>94</v>
      </c>
      <c r="D433" s="617"/>
      <c r="E433" s="69">
        <v>1</v>
      </c>
      <c r="F433" s="70">
        <v>1.8</v>
      </c>
      <c r="G433" s="70"/>
      <c r="H433" s="70">
        <v>0.6</v>
      </c>
      <c r="I433" s="70">
        <f t="shared" si="25"/>
        <v>1.08</v>
      </c>
      <c r="J433" s="582"/>
      <c r="K433" s="583"/>
      <c r="L433" s="584"/>
      <c r="M433" s="39"/>
    </row>
    <row r="434" spans="1:13" s="34" customFormat="1" x14ac:dyDescent="0.15">
      <c r="A434" s="713"/>
      <c r="B434" s="163"/>
      <c r="C434" s="68" t="s">
        <v>95</v>
      </c>
      <c r="D434" s="617"/>
      <c r="E434" s="69">
        <v>1</v>
      </c>
      <c r="F434" s="70">
        <v>0.78500000000000003</v>
      </c>
      <c r="G434" s="70"/>
      <c r="H434" s="70">
        <v>0.6</v>
      </c>
      <c r="I434" s="70">
        <f t="shared" si="25"/>
        <v>0.47</v>
      </c>
      <c r="J434" s="582"/>
      <c r="K434" s="583"/>
      <c r="L434" s="584"/>
      <c r="M434" s="39"/>
    </row>
    <row r="435" spans="1:13" s="34" customFormat="1" x14ac:dyDescent="0.15">
      <c r="A435" s="713"/>
      <c r="B435" s="163"/>
      <c r="C435" s="68" t="s">
        <v>96</v>
      </c>
      <c r="D435" s="617"/>
      <c r="E435" s="69">
        <v>1</v>
      </c>
      <c r="F435" s="70">
        <v>1.5</v>
      </c>
      <c r="G435" s="70"/>
      <c r="H435" s="70">
        <v>0.6</v>
      </c>
      <c r="I435" s="70">
        <f t="shared" si="25"/>
        <v>0.9</v>
      </c>
      <c r="J435" s="582"/>
      <c r="K435" s="583"/>
      <c r="L435" s="584"/>
      <c r="M435" s="39"/>
    </row>
    <row r="436" spans="1:13" s="34" customFormat="1" x14ac:dyDescent="0.15">
      <c r="A436" s="713"/>
      <c r="B436" s="163"/>
      <c r="C436" s="68" t="s">
        <v>97</v>
      </c>
      <c r="D436" s="617"/>
      <c r="E436" s="69">
        <v>1</v>
      </c>
      <c r="F436" s="70">
        <v>1.8</v>
      </c>
      <c r="G436" s="70"/>
      <c r="H436" s="70">
        <v>1.5</v>
      </c>
      <c r="I436" s="70">
        <f t="shared" si="25"/>
        <v>2.7</v>
      </c>
      <c r="J436" s="582"/>
      <c r="K436" s="583"/>
      <c r="L436" s="584"/>
      <c r="M436" s="39"/>
    </row>
    <row r="437" spans="1:13" s="34" customFormat="1" x14ac:dyDescent="0.15">
      <c r="A437" s="713"/>
      <c r="B437" s="163"/>
      <c r="C437" s="68" t="s">
        <v>98</v>
      </c>
      <c r="D437" s="617"/>
      <c r="E437" s="69">
        <v>1</v>
      </c>
      <c r="F437" s="70">
        <v>1.8</v>
      </c>
      <c r="G437" s="70"/>
      <c r="H437" s="70">
        <v>1.5</v>
      </c>
      <c r="I437" s="70">
        <f t="shared" si="25"/>
        <v>2.7</v>
      </c>
      <c r="J437" s="582"/>
      <c r="K437" s="583"/>
      <c r="L437" s="584"/>
      <c r="M437" s="39"/>
    </row>
    <row r="438" spans="1:13" s="34" customFormat="1" x14ac:dyDescent="0.15">
      <c r="A438" s="713"/>
      <c r="B438" s="163"/>
      <c r="C438" s="68" t="s">
        <v>98</v>
      </c>
      <c r="D438" s="617"/>
      <c r="E438" s="69">
        <v>1</v>
      </c>
      <c r="F438" s="70">
        <v>1.78</v>
      </c>
      <c r="G438" s="70"/>
      <c r="H438" s="70">
        <v>1.5</v>
      </c>
      <c r="I438" s="70">
        <f t="shared" si="25"/>
        <v>2.67</v>
      </c>
      <c r="J438" s="582"/>
      <c r="K438" s="583"/>
      <c r="L438" s="584"/>
      <c r="M438" s="39"/>
    </row>
    <row r="439" spans="1:13" s="34" customFormat="1" x14ac:dyDescent="0.15">
      <c r="A439" s="713"/>
      <c r="B439" s="163"/>
      <c r="C439" s="68" t="s">
        <v>99</v>
      </c>
      <c r="D439" s="617"/>
      <c r="E439" s="69">
        <v>1</v>
      </c>
      <c r="F439" s="70">
        <v>2.5249999999999999</v>
      </c>
      <c r="G439" s="70"/>
      <c r="H439" s="70">
        <v>1.5</v>
      </c>
      <c r="I439" s="70">
        <f t="shared" si="25"/>
        <v>3.79</v>
      </c>
      <c r="J439" s="582"/>
      <c r="K439" s="583"/>
      <c r="L439" s="584"/>
      <c r="M439" s="39"/>
    </row>
    <row r="440" spans="1:13" s="34" customFormat="1" x14ac:dyDescent="0.15">
      <c r="A440" s="714"/>
      <c r="B440" s="164"/>
      <c r="C440" s="68" t="s">
        <v>261</v>
      </c>
      <c r="D440" s="618"/>
      <c r="E440" s="69">
        <v>1</v>
      </c>
      <c r="F440" s="70">
        <v>7.5</v>
      </c>
      <c r="G440" s="70"/>
      <c r="H440" s="70">
        <v>2.8</v>
      </c>
      <c r="I440" s="70">
        <f>E440*F440*H440</f>
        <v>21</v>
      </c>
      <c r="J440" s="585"/>
      <c r="K440" s="586"/>
      <c r="L440" s="587"/>
      <c r="M440" s="39"/>
    </row>
    <row r="441" spans="1:13" s="34" customFormat="1" x14ac:dyDescent="0.15">
      <c r="A441" s="706"/>
      <c r="B441" s="707"/>
      <c r="C441" s="707"/>
      <c r="D441" s="707"/>
      <c r="E441" s="707"/>
      <c r="F441" s="707"/>
      <c r="G441" s="707"/>
      <c r="H441" s="708"/>
      <c r="I441" s="65">
        <f>SUM(I431:I440)</f>
        <v>59.8</v>
      </c>
      <c r="J441" s="64" t="s">
        <v>10</v>
      </c>
      <c r="K441" s="66">
        <f>F444</f>
        <v>120.75</v>
      </c>
      <c r="L441" s="66">
        <f>ROUND(I441*K441,0)</f>
        <v>7221</v>
      </c>
      <c r="M441" s="39"/>
    </row>
    <row r="442" spans="1:13" s="34" customFormat="1" x14ac:dyDescent="0.15">
      <c r="A442" s="649"/>
      <c r="B442" s="147"/>
      <c r="C442" s="72" t="s">
        <v>23</v>
      </c>
      <c r="D442" s="597"/>
      <c r="E442" s="69" t="s">
        <v>24</v>
      </c>
      <c r="F442" s="70">
        <v>115</v>
      </c>
      <c r="G442" s="70" t="s">
        <v>26</v>
      </c>
      <c r="H442" s="622"/>
      <c r="I442" s="623"/>
      <c r="J442" s="623"/>
      <c r="K442" s="623"/>
      <c r="L442" s="624"/>
      <c r="M442" s="39"/>
    </row>
    <row r="443" spans="1:13" s="34" customFormat="1" x14ac:dyDescent="0.15">
      <c r="A443" s="650"/>
      <c r="B443" s="148"/>
      <c r="C443" s="72" t="s">
        <v>41</v>
      </c>
      <c r="D443" s="598"/>
      <c r="E443" s="69" t="s">
        <v>24</v>
      </c>
      <c r="F443" s="70">
        <f>ROUND(F442*5%,2)</f>
        <v>5.75</v>
      </c>
      <c r="G443" s="70"/>
      <c r="H443" s="625"/>
      <c r="I443" s="626"/>
      <c r="J443" s="626"/>
      <c r="K443" s="626"/>
      <c r="L443" s="627"/>
      <c r="M443" s="39"/>
    </row>
    <row r="444" spans="1:13" s="34" customFormat="1" x14ac:dyDescent="0.15">
      <c r="A444" s="651"/>
      <c r="B444" s="149"/>
      <c r="C444" s="72"/>
      <c r="D444" s="599"/>
      <c r="E444" s="69" t="s">
        <v>24</v>
      </c>
      <c r="F444" s="70">
        <f>SUM(F442:F443)</f>
        <v>120.75</v>
      </c>
      <c r="G444" s="70" t="s">
        <v>26</v>
      </c>
      <c r="H444" s="628"/>
      <c r="I444" s="629"/>
      <c r="J444" s="629"/>
      <c r="K444" s="629"/>
      <c r="L444" s="630"/>
      <c r="M444" s="39"/>
    </row>
    <row r="445" spans="1:13" s="34" customFormat="1" x14ac:dyDescent="0.15">
      <c r="A445" s="703"/>
      <c r="B445" s="704"/>
      <c r="C445" s="704"/>
      <c r="D445" s="704"/>
      <c r="E445" s="704"/>
      <c r="F445" s="704"/>
      <c r="G445" s="704"/>
      <c r="H445" s="704"/>
      <c r="I445" s="704"/>
      <c r="J445" s="704"/>
      <c r="K445" s="704"/>
      <c r="L445" s="705"/>
      <c r="M445" s="39"/>
    </row>
    <row r="446" spans="1:13" s="34" customFormat="1" ht="57" customHeight="1" x14ac:dyDescent="0.15">
      <c r="A446" s="50">
        <v>14</v>
      </c>
      <c r="B446" s="203" t="s">
        <v>387</v>
      </c>
      <c r="C446" s="595" t="s">
        <v>352</v>
      </c>
      <c r="D446" s="596"/>
      <c r="E446" s="596"/>
      <c r="F446" s="596"/>
      <c r="G446" s="596"/>
      <c r="H446" s="596"/>
      <c r="I446" s="596"/>
      <c r="J446" s="596"/>
      <c r="K446" s="596"/>
      <c r="L446" s="600"/>
      <c r="M446" s="39"/>
    </row>
    <row r="447" spans="1:13" s="34" customFormat="1" x14ac:dyDescent="0.15">
      <c r="A447" s="649"/>
      <c r="B447" s="147"/>
      <c r="C447" s="72" t="s">
        <v>134</v>
      </c>
      <c r="D447" s="597"/>
      <c r="E447" s="69">
        <v>1</v>
      </c>
      <c r="F447" s="70">
        <v>14.945</v>
      </c>
      <c r="G447" s="70"/>
      <c r="H447" s="70">
        <v>3.15</v>
      </c>
      <c r="I447" s="70">
        <f>E447*F447*H447</f>
        <v>47.076749999999997</v>
      </c>
      <c r="J447" s="579"/>
      <c r="K447" s="580"/>
      <c r="L447" s="581"/>
      <c r="M447" s="39"/>
    </row>
    <row r="448" spans="1:13" s="34" customFormat="1" x14ac:dyDescent="0.15">
      <c r="A448" s="650"/>
      <c r="B448" s="148"/>
      <c r="C448" s="72" t="s">
        <v>135</v>
      </c>
      <c r="D448" s="598"/>
      <c r="E448" s="69">
        <v>1</v>
      </c>
      <c r="F448" s="70">
        <v>50.280999999999999</v>
      </c>
      <c r="G448" s="70"/>
      <c r="H448" s="70">
        <v>3.15</v>
      </c>
      <c r="I448" s="70">
        <f>E448*F448*H448</f>
        <v>158.38514999999998</v>
      </c>
      <c r="J448" s="582"/>
      <c r="K448" s="583"/>
      <c r="L448" s="584"/>
      <c r="M448" s="39"/>
    </row>
    <row r="449" spans="1:13" s="34" customFormat="1" x14ac:dyDescent="0.15">
      <c r="A449" s="650"/>
      <c r="B449" s="148"/>
      <c r="C449" s="72" t="s">
        <v>127</v>
      </c>
      <c r="D449" s="599"/>
      <c r="E449" s="69">
        <v>1</v>
      </c>
      <c r="F449" s="70">
        <v>34.847999999999999</v>
      </c>
      <c r="G449" s="70"/>
      <c r="H449" s="70">
        <v>3.15</v>
      </c>
      <c r="I449" s="70">
        <f>E449*F449*H449</f>
        <v>109.77119999999999</v>
      </c>
      <c r="J449" s="582"/>
      <c r="K449" s="583"/>
      <c r="L449" s="584"/>
      <c r="M449" s="39"/>
    </row>
    <row r="450" spans="1:13" s="34" customFormat="1" x14ac:dyDescent="0.15">
      <c r="A450" s="650"/>
      <c r="B450" s="168"/>
      <c r="C450" s="652" t="s">
        <v>203</v>
      </c>
      <c r="D450" s="653"/>
      <c r="E450" s="653"/>
      <c r="F450" s="653"/>
      <c r="G450" s="653"/>
      <c r="H450" s="653"/>
      <c r="I450" s="654"/>
      <c r="J450" s="582"/>
      <c r="K450" s="583"/>
      <c r="L450" s="584"/>
      <c r="M450" s="39"/>
    </row>
    <row r="451" spans="1:13" s="34" customFormat="1" x14ac:dyDescent="0.15">
      <c r="A451" s="650"/>
      <c r="B451" s="148"/>
      <c r="C451" s="72" t="s">
        <v>92</v>
      </c>
      <c r="D451" s="597"/>
      <c r="E451" s="69">
        <v>-0.5</v>
      </c>
      <c r="F451" s="70">
        <v>2.2000000000000002</v>
      </c>
      <c r="G451" s="70"/>
      <c r="H451" s="70">
        <v>3</v>
      </c>
      <c r="I451" s="70">
        <f t="shared" ref="I451:I460" si="26">E451*F451*H451</f>
        <v>-3.3000000000000003</v>
      </c>
      <c r="J451" s="582"/>
      <c r="K451" s="583"/>
      <c r="L451" s="584"/>
      <c r="M451" s="39"/>
    </row>
    <row r="452" spans="1:13" s="34" customFormat="1" x14ac:dyDescent="0.15">
      <c r="A452" s="650"/>
      <c r="B452" s="148"/>
      <c r="C452" s="72" t="s">
        <v>93</v>
      </c>
      <c r="D452" s="598"/>
      <c r="E452" s="69">
        <v>-0.5</v>
      </c>
      <c r="F452" s="70">
        <f>12.675-(0.375+0.375)</f>
        <v>11.925000000000001</v>
      </c>
      <c r="G452" s="70"/>
      <c r="H452" s="70">
        <v>1.5</v>
      </c>
      <c r="I452" s="70">
        <f t="shared" si="26"/>
        <v>-8.9437500000000014</v>
      </c>
      <c r="J452" s="582"/>
      <c r="K452" s="583"/>
      <c r="L452" s="584"/>
      <c r="M452" s="39"/>
    </row>
    <row r="453" spans="1:13" s="34" customFormat="1" x14ac:dyDescent="0.15">
      <c r="A453" s="650"/>
      <c r="B453" s="148"/>
      <c r="C453" s="72" t="s">
        <v>97</v>
      </c>
      <c r="D453" s="598"/>
      <c r="E453" s="69">
        <v>-0.5</v>
      </c>
      <c r="F453" s="70">
        <v>1.8</v>
      </c>
      <c r="G453" s="70"/>
      <c r="H453" s="70">
        <v>1.5</v>
      </c>
      <c r="I453" s="70">
        <f t="shared" si="26"/>
        <v>-1.35</v>
      </c>
      <c r="J453" s="582"/>
      <c r="K453" s="583"/>
      <c r="L453" s="584"/>
      <c r="M453" s="39"/>
    </row>
    <row r="454" spans="1:13" s="34" customFormat="1" x14ac:dyDescent="0.15">
      <c r="A454" s="650"/>
      <c r="B454" s="148"/>
      <c r="C454" s="72" t="s">
        <v>98</v>
      </c>
      <c r="D454" s="598"/>
      <c r="E454" s="69">
        <v>-0.5</v>
      </c>
      <c r="F454" s="70">
        <v>1.8</v>
      </c>
      <c r="G454" s="70"/>
      <c r="H454" s="70">
        <v>1.5</v>
      </c>
      <c r="I454" s="70">
        <f t="shared" si="26"/>
        <v>-1.35</v>
      </c>
      <c r="J454" s="582"/>
      <c r="K454" s="583"/>
      <c r="L454" s="584"/>
      <c r="M454" s="39"/>
    </row>
    <row r="455" spans="1:13" s="34" customFormat="1" x14ac:dyDescent="0.15">
      <c r="A455" s="650"/>
      <c r="B455" s="148"/>
      <c r="C455" s="72" t="s">
        <v>98</v>
      </c>
      <c r="D455" s="598"/>
      <c r="E455" s="69">
        <v>-0.5</v>
      </c>
      <c r="F455" s="70">
        <v>1.78</v>
      </c>
      <c r="G455" s="70"/>
      <c r="H455" s="70">
        <v>1.5</v>
      </c>
      <c r="I455" s="70">
        <f t="shared" si="26"/>
        <v>-1.335</v>
      </c>
      <c r="J455" s="582"/>
      <c r="K455" s="583"/>
      <c r="L455" s="584"/>
      <c r="M455" s="39"/>
    </row>
    <row r="456" spans="1:13" s="34" customFormat="1" x14ac:dyDescent="0.15">
      <c r="A456" s="650"/>
      <c r="B456" s="148"/>
      <c r="C456" s="72" t="s">
        <v>99</v>
      </c>
      <c r="D456" s="598"/>
      <c r="E456" s="69">
        <v>-0.5</v>
      </c>
      <c r="F456" s="70">
        <v>2.5249999999999999</v>
      </c>
      <c r="G456" s="70"/>
      <c r="H456" s="70">
        <v>1.5</v>
      </c>
      <c r="I456" s="70">
        <f t="shared" si="26"/>
        <v>-1.8937499999999998</v>
      </c>
      <c r="J456" s="582"/>
      <c r="K456" s="583"/>
      <c r="L456" s="584"/>
      <c r="M456" s="39"/>
    </row>
    <row r="457" spans="1:13" s="34" customFormat="1" x14ac:dyDescent="0.15">
      <c r="A457" s="650"/>
      <c r="B457" s="148"/>
      <c r="C457" s="72" t="s">
        <v>204</v>
      </c>
      <c r="D457" s="598"/>
      <c r="E457" s="69">
        <v>-0.5</v>
      </c>
      <c r="F457" s="70">
        <f>7.115-0.2</f>
        <v>6.915</v>
      </c>
      <c r="G457" s="70"/>
      <c r="H457" s="70">
        <v>2.4</v>
      </c>
      <c r="I457" s="70">
        <f t="shared" si="26"/>
        <v>-8.298</v>
      </c>
      <c r="J457" s="582"/>
      <c r="K457" s="583"/>
      <c r="L457" s="584"/>
      <c r="M457" s="39"/>
    </row>
    <row r="458" spans="1:13" s="34" customFormat="1" x14ac:dyDescent="0.15">
      <c r="A458" s="650"/>
      <c r="B458" s="148"/>
      <c r="C458" s="72" t="s">
        <v>102</v>
      </c>
      <c r="D458" s="598"/>
      <c r="E458" s="69">
        <v>-1</v>
      </c>
      <c r="F458" s="70">
        <v>1.5</v>
      </c>
      <c r="G458" s="70"/>
      <c r="H458" s="70">
        <v>2.4</v>
      </c>
      <c r="I458" s="70">
        <f t="shared" si="26"/>
        <v>-3.5999999999999996</v>
      </c>
      <c r="J458" s="582"/>
      <c r="K458" s="583"/>
      <c r="L458" s="584"/>
      <c r="M458" s="39"/>
    </row>
    <row r="459" spans="1:13" s="34" customFormat="1" x14ac:dyDescent="0.15">
      <c r="A459" s="650"/>
      <c r="B459" s="148"/>
      <c r="C459" s="72" t="s">
        <v>103</v>
      </c>
      <c r="D459" s="598"/>
      <c r="E459" s="69">
        <v>-0.5</v>
      </c>
      <c r="F459" s="70">
        <v>1</v>
      </c>
      <c r="G459" s="70"/>
      <c r="H459" s="70">
        <v>2.4</v>
      </c>
      <c r="I459" s="70">
        <f t="shared" si="26"/>
        <v>-1.2</v>
      </c>
      <c r="J459" s="582"/>
      <c r="K459" s="583"/>
      <c r="L459" s="584"/>
      <c r="M459" s="39"/>
    </row>
    <row r="460" spans="1:13" s="34" customFormat="1" x14ac:dyDescent="0.15">
      <c r="A460" s="651"/>
      <c r="B460" s="149"/>
      <c r="C460" s="72" t="s">
        <v>104</v>
      </c>
      <c r="D460" s="599"/>
      <c r="E460" s="69">
        <v>-0.5</v>
      </c>
      <c r="F460" s="70">
        <v>1.825</v>
      </c>
      <c r="G460" s="70"/>
      <c r="H460" s="70">
        <v>2.4</v>
      </c>
      <c r="I460" s="70">
        <f t="shared" si="26"/>
        <v>-2.19</v>
      </c>
      <c r="J460" s="585"/>
      <c r="K460" s="586"/>
      <c r="L460" s="587"/>
      <c r="M460" s="39"/>
    </row>
    <row r="461" spans="1:13" s="34" customFormat="1" x14ac:dyDescent="0.15">
      <c r="A461" s="643"/>
      <c r="B461" s="644"/>
      <c r="C461" s="644"/>
      <c r="D461" s="644"/>
      <c r="E461" s="644"/>
      <c r="F461" s="644"/>
      <c r="G461" s="644"/>
      <c r="H461" s="645"/>
      <c r="I461" s="65">
        <f>SUM(I447:I460)</f>
        <v>281.7725999999999</v>
      </c>
      <c r="J461" s="64" t="s">
        <v>10</v>
      </c>
      <c r="K461" s="66">
        <f>F464</f>
        <v>105</v>
      </c>
      <c r="L461" s="66">
        <f>ROUND(I461*K461,0)</f>
        <v>29586</v>
      </c>
      <c r="M461" s="39"/>
    </row>
    <row r="462" spans="1:13" s="34" customFormat="1" x14ac:dyDescent="0.15">
      <c r="A462" s="649"/>
      <c r="B462" s="147"/>
      <c r="C462" s="72" t="s">
        <v>23</v>
      </c>
      <c r="D462" s="597"/>
      <c r="E462" s="69" t="s">
        <v>24</v>
      </c>
      <c r="F462" s="70">
        <v>100</v>
      </c>
      <c r="G462" s="70" t="s">
        <v>26</v>
      </c>
      <c r="H462" s="622"/>
      <c r="I462" s="623"/>
      <c r="J462" s="623"/>
      <c r="K462" s="623"/>
      <c r="L462" s="624"/>
      <c r="M462" s="39"/>
    </row>
    <row r="463" spans="1:13" s="34" customFormat="1" x14ac:dyDescent="0.15">
      <c r="A463" s="650"/>
      <c r="B463" s="148"/>
      <c r="C463" s="72" t="s">
        <v>41</v>
      </c>
      <c r="D463" s="598"/>
      <c r="E463" s="69" t="s">
        <v>24</v>
      </c>
      <c r="F463" s="70">
        <f>ROUND(F462*5%,2)</f>
        <v>5</v>
      </c>
      <c r="G463" s="70"/>
      <c r="H463" s="625"/>
      <c r="I463" s="626"/>
      <c r="J463" s="626"/>
      <c r="K463" s="626"/>
      <c r="L463" s="627"/>
      <c r="M463" s="39"/>
    </row>
    <row r="464" spans="1:13" s="34" customFormat="1" x14ac:dyDescent="0.15">
      <c r="A464" s="651"/>
      <c r="B464" s="149"/>
      <c r="C464" s="72"/>
      <c r="D464" s="599"/>
      <c r="E464" s="69" t="s">
        <v>24</v>
      </c>
      <c r="F464" s="70">
        <f>SUM(F462:F463)</f>
        <v>105</v>
      </c>
      <c r="G464" s="70" t="s">
        <v>26</v>
      </c>
      <c r="H464" s="628"/>
      <c r="I464" s="629"/>
      <c r="J464" s="629"/>
      <c r="K464" s="629"/>
      <c r="L464" s="630"/>
      <c r="M464" s="39"/>
    </row>
    <row r="465" spans="1:13" s="34" customFormat="1" x14ac:dyDescent="0.15">
      <c r="A465" s="703"/>
      <c r="B465" s="704"/>
      <c r="C465" s="704"/>
      <c r="D465" s="704"/>
      <c r="E465" s="704"/>
      <c r="F465" s="704"/>
      <c r="G465" s="704"/>
      <c r="H465" s="704"/>
      <c r="I465" s="704"/>
      <c r="J465" s="704"/>
      <c r="K465" s="704"/>
      <c r="L465" s="705"/>
      <c r="M465" s="39"/>
    </row>
    <row r="466" spans="1:13" s="34" customFormat="1" ht="55.5" customHeight="1" x14ac:dyDescent="0.15">
      <c r="A466" s="50">
        <v>15</v>
      </c>
      <c r="B466" s="203" t="s">
        <v>388</v>
      </c>
      <c r="C466" s="595" t="s">
        <v>353</v>
      </c>
      <c r="D466" s="596"/>
      <c r="E466" s="596"/>
      <c r="F466" s="596"/>
      <c r="G466" s="596"/>
      <c r="H466" s="596"/>
      <c r="I466" s="596"/>
      <c r="J466" s="596"/>
      <c r="K466" s="596"/>
      <c r="L466" s="600"/>
      <c r="M466" s="39"/>
    </row>
    <row r="467" spans="1:13" s="34" customFormat="1" x14ac:dyDescent="0.15">
      <c r="A467" s="649"/>
      <c r="B467" s="147"/>
      <c r="C467" s="72" t="s">
        <v>134</v>
      </c>
      <c r="D467" s="597"/>
      <c r="E467" s="69">
        <v>1</v>
      </c>
      <c r="F467" s="70">
        <v>14.945</v>
      </c>
      <c r="G467" s="70"/>
      <c r="H467" s="70">
        <v>3.15</v>
      </c>
      <c r="I467" s="70">
        <f>E467*F467*H467</f>
        <v>47.076749999999997</v>
      </c>
      <c r="J467" s="579"/>
      <c r="K467" s="580"/>
      <c r="L467" s="581"/>
      <c r="M467" s="39"/>
    </row>
    <row r="468" spans="1:13" s="34" customFormat="1" x14ac:dyDescent="0.15">
      <c r="A468" s="650"/>
      <c r="B468" s="148"/>
      <c r="C468" s="72" t="s">
        <v>135</v>
      </c>
      <c r="D468" s="598"/>
      <c r="E468" s="69">
        <v>1</v>
      </c>
      <c r="F468" s="70">
        <v>50.280999999999999</v>
      </c>
      <c r="G468" s="70"/>
      <c r="H468" s="70">
        <v>3.15</v>
      </c>
      <c r="I468" s="70">
        <f>E468*F468*H468</f>
        <v>158.38514999999998</v>
      </c>
      <c r="J468" s="582"/>
      <c r="K468" s="583"/>
      <c r="L468" s="584"/>
      <c r="M468" s="39"/>
    </row>
    <row r="469" spans="1:13" s="34" customFormat="1" x14ac:dyDescent="0.15">
      <c r="A469" s="650"/>
      <c r="B469" s="148"/>
      <c r="C469" s="72" t="s">
        <v>127</v>
      </c>
      <c r="D469" s="598"/>
      <c r="E469" s="69">
        <v>1</v>
      </c>
      <c r="F469" s="70">
        <v>34.847999999999999</v>
      </c>
      <c r="G469" s="70"/>
      <c r="H469" s="70">
        <v>3.15</v>
      </c>
      <c r="I469" s="70">
        <f>E469*F469*H469</f>
        <v>109.77119999999999</v>
      </c>
      <c r="J469" s="582"/>
      <c r="K469" s="583"/>
      <c r="L469" s="584"/>
      <c r="M469" s="39"/>
    </row>
    <row r="470" spans="1:13" s="34" customFormat="1" x14ac:dyDescent="0.15">
      <c r="A470" s="650"/>
      <c r="B470" s="148"/>
      <c r="C470" s="72" t="s">
        <v>203</v>
      </c>
      <c r="D470" s="598"/>
      <c r="E470" s="69"/>
      <c r="F470" s="70"/>
      <c r="G470" s="70"/>
      <c r="H470" s="70"/>
      <c r="I470" s="70"/>
      <c r="J470" s="582"/>
      <c r="K470" s="583"/>
      <c r="L470" s="584"/>
      <c r="M470" s="39"/>
    </row>
    <row r="471" spans="1:13" s="34" customFormat="1" x14ac:dyDescent="0.15">
      <c r="A471" s="650"/>
      <c r="B471" s="148"/>
      <c r="C471" s="72" t="s">
        <v>92</v>
      </c>
      <c r="D471" s="598"/>
      <c r="E471" s="69">
        <v>-0.5</v>
      </c>
      <c r="F471" s="70">
        <v>2.2000000000000002</v>
      </c>
      <c r="G471" s="70"/>
      <c r="H471" s="70">
        <v>3</v>
      </c>
      <c r="I471" s="70">
        <f t="shared" ref="I471:I480" si="27">E471*F471*H471</f>
        <v>-3.3000000000000003</v>
      </c>
      <c r="J471" s="582"/>
      <c r="K471" s="583"/>
      <c r="L471" s="584"/>
      <c r="M471" s="39"/>
    </row>
    <row r="472" spans="1:13" s="34" customFormat="1" x14ac:dyDescent="0.15">
      <c r="A472" s="650"/>
      <c r="B472" s="148"/>
      <c r="C472" s="72" t="s">
        <v>93</v>
      </c>
      <c r="D472" s="598"/>
      <c r="E472" s="69">
        <v>-0.5</v>
      </c>
      <c r="F472" s="70">
        <f>12.675-(0.375+0.375)</f>
        <v>11.925000000000001</v>
      </c>
      <c r="G472" s="70"/>
      <c r="H472" s="70">
        <v>1.5</v>
      </c>
      <c r="I472" s="70">
        <f t="shared" si="27"/>
        <v>-8.9437500000000014</v>
      </c>
      <c r="J472" s="582"/>
      <c r="K472" s="583"/>
      <c r="L472" s="584"/>
      <c r="M472" s="39"/>
    </row>
    <row r="473" spans="1:13" s="34" customFormat="1" x14ac:dyDescent="0.15">
      <c r="A473" s="650"/>
      <c r="B473" s="148"/>
      <c r="C473" s="72" t="s">
        <v>97</v>
      </c>
      <c r="D473" s="598"/>
      <c r="E473" s="69">
        <v>-0.5</v>
      </c>
      <c r="F473" s="70">
        <v>1.8</v>
      </c>
      <c r="G473" s="70"/>
      <c r="H473" s="70">
        <v>1.5</v>
      </c>
      <c r="I473" s="70">
        <f t="shared" si="27"/>
        <v>-1.35</v>
      </c>
      <c r="J473" s="582"/>
      <c r="K473" s="583"/>
      <c r="L473" s="584"/>
      <c r="M473" s="39"/>
    </row>
    <row r="474" spans="1:13" s="34" customFormat="1" x14ac:dyDescent="0.15">
      <c r="A474" s="650"/>
      <c r="B474" s="148"/>
      <c r="C474" s="72" t="s">
        <v>98</v>
      </c>
      <c r="D474" s="598"/>
      <c r="E474" s="69">
        <v>-0.5</v>
      </c>
      <c r="F474" s="70">
        <v>1.8</v>
      </c>
      <c r="G474" s="70"/>
      <c r="H474" s="70">
        <v>1.5</v>
      </c>
      <c r="I474" s="70">
        <f t="shared" si="27"/>
        <v>-1.35</v>
      </c>
      <c r="J474" s="582"/>
      <c r="K474" s="583"/>
      <c r="L474" s="584"/>
      <c r="M474" s="39"/>
    </row>
    <row r="475" spans="1:13" s="34" customFormat="1" x14ac:dyDescent="0.15">
      <c r="A475" s="650"/>
      <c r="B475" s="148"/>
      <c r="C475" s="72" t="s">
        <v>98</v>
      </c>
      <c r="D475" s="598"/>
      <c r="E475" s="69">
        <v>-0.5</v>
      </c>
      <c r="F475" s="70">
        <v>1.78</v>
      </c>
      <c r="G475" s="70"/>
      <c r="H475" s="70">
        <v>1.5</v>
      </c>
      <c r="I475" s="70">
        <f t="shared" si="27"/>
        <v>-1.335</v>
      </c>
      <c r="J475" s="582"/>
      <c r="K475" s="583"/>
      <c r="L475" s="584"/>
      <c r="M475" s="39"/>
    </row>
    <row r="476" spans="1:13" s="34" customFormat="1" x14ac:dyDescent="0.15">
      <c r="A476" s="650"/>
      <c r="B476" s="148"/>
      <c r="C476" s="72" t="s">
        <v>99</v>
      </c>
      <c r="D476" s="598"/>
      <c r="E476" s="69">
        <v>-0.5</v>
      </c>
      <c r="F476" s="70">
        <v>2.5249999999999999</v>
      </c>
      <c r="G476" s="70"/>
      <c r="H476" s="70">
        <v>1.5</v>
      </c>
      <c r="I476" s="70">
        <f t="shared" si="27"/>
        <v>-1.8937499999999998</v>
      </c>
      <c r="J476" s="582"/>
      <c r="K476" s="583"/>
      <c r="L476" s="584"/>
      <c r="M476" s="39"/>
    </row>
    <row r="477" spans="1:13" s="34" customFormat="1" x14ac:dyDescent="0.15">
      <c r="A477" s="650"/>
      <c r="B477" s="148"/>
      <c r="C477" s="72" t="s">
        <v>204</v>
      </c>
      <c r="D477" s="598"/>
      <c r="E477" s="69">
        <v>-0.5</v>
      </c>
      <c r="F477" s="70">
        <f>7.115-0.2</f>
        <v>6.915</v>
      </c>
      <c r="G477" s="70"/>
      <c r="H477" s="70">
        <v>2.4</v>
      </c>
      <c r="I477" s="70">
        <f t="shared" si="27"/>
        <v>-8.298</v>
      </c>
      <c r="J477" s="582"/>
      <c r="K477" s="583"/>
      <c r="L477" s="584"/>
      <c r="M477" s="39"/>
    </row>
    <row r="478" spans="1:13" s="34" customFormat="1" x14ac:dyDescent="0.15">
      <c r="A478" s="650"/>
      <c r="B478" s="148"/>
      <c r="C478" s="72" t="s">
        <v>102</v>
      </c>
      <c r="D478" s="598"/>
      <c r="E478" s="69">
        <v>-1</v>
      </c>
      <c r="F478" s="70">
        <v>1.5</v>
      </c>
      <c r="G478" s="70"/>
      <c r="H478" s="70">
        <v>2.4</v>
      </c>
      <c r="I478" s="70">
        <f t="shared" si="27"/>
        <v>-3.5999999999999996</v>
      </c>
      <c r="J478" s="582"/>
      <c r="K478" s="583"/>
      <c r="L478" s="584"/>
      <c r="M478" s="39"/>
    </row>
    <row r="479" spans="1:13" s="34" customFormat="1" x14ac:dyDescent="0.15">
      <c r="A479" s="650"/>
      <c r="B479" s="148"/>
      <c r="C479" s="72" t="s">
        <v>103</v>
      </c>
      <c r="D479" s="598"/>
      <c r="E479" s="69">
        <v>-0.5</v>
      </c>
      <c r="F479" s="70">
        <v>1</v>
      </c>
      <c r="G479" s="70"/>
      <c r="H479" s="70">
        <v>2.4</v>
      </c>
      <c r="I479" s="70">
        <f t="shared" si="27"/>
        <v>-1.2</v>
      </c>
      <c r="J479" s="582"/>
      <c r="K479" s="583"/>
      <c r="L479" s="584"/>
      <c r="M479" s="39"/>
    </row>
    <row r="480" spans="1:13" s="34" customFormat="1" x14ac:dyDescent="0.15">
      <c r="A480" s="651"/>
      <c r="B480" s="149"/>
      <c r="C480" s="72" t="s">
        <v>104</v>
      </c>
      <c r="D480" s="599"/>
      <c r="E480" s="69">
        <v>-0.5</v>
      </c>
      <c r="F480" s="70">
        <v>1.825</v>
      </c>
      <c r="G480" s="70"/>
      <c r="H480" s="70">
        <v>2.4</v>
      </c>
      <c r="I480" s="70">
        <f t="shared" si="27"/>
        <v>-2.19</v>
      </c>
      <c r="J480" s="585"/>
      <c r="K480" s="586"/>
      <c r="L480" s="587"/>
      <c r="M480" s="39"/>
    </row>
    <row r="481" spans="1:13" s="34" customFormat="1" x14ac:dyDescent="0.15">
      <c r="A481" s="643"/>
      <c r="B481" s="644"/>
      <c r="C481" s="644"/>
      <c r="D481" s="644"/>
      <c r="E481" s="644"/>
      <c r="F481" s="644"/>
      <c r="G481" s="644"/>
      <c r="H481" s="645"/>
      <c r="I481" s="65">
        <f>SUM(I467:I480)</f>
        <v>281.7725999999999</v>
      </c>
      <c r="J481" s="64" t="s">
        <v>10</v>
      </c>
      <c r="K481" s="66">
        <f>F484</f>
        <v>115.5</v>
      </c>
      <c r="L481" s="66">
        <f>ROUND(I481*K481,0)</f>
        <v>32545</v>
      </c>
      <c r="M481" s="39"/>
    </row>
    <row r="482" spans="1:13" s="34" customFormat="1" x14ac:dyDescent="0.15">
      <c r="A482" s="649"/>
      <c r="B482" s="147"/>
      <c r="C482" s="72" t="s">
        <v>23</v>
      </c>
      <c r="D482" s="597"/>
      <c r="E482" s="69" t="s">
        <v>24</v>
      </c>
      <c r="F482" s="70">
        <v>110</v>
      </c>
      <c r="G482" s="70" t="s">
        <v>26</v>
      </c>
      <c r="H482" s="622"/>
      <c r="I482" s="623"/>
      <c r="J482" s="623"/>
      <c r="K482" s="623"/>
      <c r="L482" s="624"/>
      <c r="M482" s="39"/>
    </row>
    <row r="483" spans="1:13" s="34" customFormat="1" x14ac:dyDescent="0.15">
      <c r="A483" s="650"/>
      <c r="B483" s="148"/>
      <c r="C483" s="72" t="s">
        <v>41</v>
      </c>
      <c r="D483" s="598"/>
      <c r="E483" s="69" t="s">
        <v>24</v>
      </c>
      <c r="F483" s="70">
        <f>ROUND(F482*5%,2)</f>
        <v>5.5</v>
      </c>
      <c r="G483" s="70"/>
      <c r="H483" s="625"/>
      <c r="I483" s="626"/>
      <c r="J483" s="626"/>
      <c r="K483" s="626"/>
      <c r="L483" s="627"/>
      <c r="M483" s="39"/>
    </row>
    <row r="484" spans="1:13" s="34" customFormat="1" x14ac:dyDescent="0.15">
      <c r="A484" s="651"/>
      <c r="B484" s="149"/>
      <c r="C484" s="72"/>
      <c r="D484" s="599"/>
      <c r="E484" s="69" t="s">
        <v>24</v>
      </c>
      <c r="F484" s="70">
        <f>SUM(F482:F483)</f>
        <v>115.5</v>
      </c>
      <c r="G484" s="70" t="s">
        <v>26</v>
      </c>
      <c r="H484" s="628"/>
      <c r="I484" s="629"/>
      <c r="J484" s="629"/>
      <c r="K484" s="629"/>
      <c r="L484" s="630"/>
      <c r="M484" s="39"/>
    </row>
    <row r="485" spans="1:13" s="34" customFormat="1" x14ac:dyDescent="0.15">
      <c r="A485" s="703"/>
      <c r="B485" s="704"/>
      <c r="C485" s="704"/>
      <c r="D485" s="704"/>
      <c r="E485" s="704"/>
      <c r="F485" s="704"/>
      <c r="G485" s="704"/>
      <c r="H485" s="704"/>
      <c r="I485" s="704"/>
      <c r="J485" s="704"/>
      <c r="K485" s="704"/>
      <c r="L485" s="705"/>
      <c r="M485" s="39"/>
    </row>
    <row r="486" spans="1:13" s="34" customFormat="1" ht="193.5" customHeight="1" x14ac:dyDescent="0.15">
      <c r="A486" s="50">
        <v>16</v>
      </c>
      <c r="B486" s="203" t="s">
        <v>419</v>
      </c>
      <c r="C486" s="595" t="s">
        <v>362</v>
      </c>
      <c r="D486" s="596"/>
      <c r="E486" s="596"/>
      <c r="F486" s="596"/>
      <c r="G486" s="596"/>
      <c r="H486" s="596"/>
      <c r="I486" s="596"/>
      <c r="J486" s="596"/>
      <c r="K486" s="596"/>
      <c r="L486" s="600"/>
      <c r="M486" s="39"/>
    </row>
    <row r="487" spans="1:13" s="34" customFormat="1" x14ac:dyDescent="0.15">
      <c r="A487" s="121"/>
      <c r="B487" s="161"/>
      <c r="C487" s="120" t="s">
        <v>31</v>
      </c>
      <c r="D487" s="120">
        <v>2.5</v>
      </c>
      <c r="E487" s="121">
        <v>1</v>
      </c>
      <c r="F487" s="119">
        <v>1</v>
      </c>
      <c r="G487" s="119"/>
      <c r="H487" s="119">
        <v>2.4</v>
      </c>
      <c r="I487" s="65">
        <f>D487*H487</f>
        <v>6</v>
      </c>
      <c r="J487" s="64" t="s">
        <v>10</v>
      </c>
      <c r="K487" s="66">
        <f>F490</f>
        <v>710.85</v>
      </c>
      <c r="L487" s="66">
        <f>ROUND(I487*K487,0)</f>
        <v>4265</v>
      </c>
      <c r="M487" s="39"/>
    </row>
    <row r="488" spans="1:13" s="34" customFormat="1" x14ac:dyDescent="0.15">
      <c r="A488" s="649"/>
      <c r="B488" s="147"/>
      <c r="C488" s="72" t="s">
        <v>23</v>
      </c>
      <c r="D488" s="597"/>
      <c r="E488" s="69" t="s">
        <v>24</v>
      </c>
      <c r="F488" s="70">
        <v>677</v>
      </c>
      <c r="G488" s="70" t="s">
        <v>26</v>
      </c>
      <c r="H488" s="622"/>
      <c r="I488" s="623"/>
      <c r="J488" s="623"/>
      <c r="K488" s="623"/>
      <c r="L488" s="624"/>
      <c r="M488" s="39"/>
    </row>
    <row r="489" spans="1:13" s="34" customFormat="1" x14ac:dyDescent="0.15">
      <c r="A489" s="650"/>
      <c r="B489" s="148"/>
      <c r="C489" s="72" t="s">
        <v>41</v>
      </c>
      <c r="D489" s="598"/>
      <c r="E489" s="69" t="s">
        <v>24</v>
      </c>
      <c r="F489" s="70">
        <f>ROUND(F488*5%,2)</f>
        <v>33.85</v>
      </c>
      <c r="G489" s="70"/>
      <c r="H489" s="625"/>
      <c r="I489" s="626"/>
      <c r="J489" s="626"/>
      <c r="K489" s="626"/>
      <c r="L489" s="627"/>
      <c r="M489" s="39"/>
    </row>
    <row r="490" spans="1:13" s="34" customFormat="1" x14ac:dyDescent="0.15">
      <c r="A490" s="651"/>
      <c r="B490" s="149"/>
      <c r="C490" s="72"/>
      <c r="D490" s="599"/>
      <c r="E490" s="69" t="s">
        <v>24</v>
      </c>
      <c r="F490" s="70">
        <f>SUM(F488:F489)</f>
        <v>710.85</v>
      </c>
      <c r="G490" s="70" t="s">
        <v>26</v>
      </c>
      <c r="H490" s="628"/>
      <c r="I490" s="629"/>
      <c r="J490" s="629"/>
      <c r="K490" s="629"/>
      <c r="L490" s="630"/>
      <c r="M490" s="39"/>
    </row>
    <row r="491" spans="1:13" s="34" customFormat="1" x14ac:dyDescent="0.15">
      <c r="A491" s="703"/>
      <c r="B491" s="704"/>
      <c r="C491" s="704"/>
      <c r="D491" s="704"/>
      <c r="E491" s="704"/>
      <c r="F491" s="704"/>
      <c r="G491" s="704"/>
      <c r="H491" s="704"/>
      <c r="I491" s="704"/>
      <c r="J491" s="704"/>
      <c r="K491" s="704"/>
      <c r="L491" s="705"/>
      <c r="M491" s="39"/>
    </row>
    <row r="492" spans="1:13" s="34" customFormat="1" ht="64.349999999999994" customHeight="1" x14ac:dyDescent="0.15">
      <c r="A492" s="22">
        <v>17</v>
      </c>
      <c r="B492" s="203" t="s">
        <v>420</v>
      </c>
      <c r="C492" s="595" t="s">
        <v>221</v>
      </c>
      <c r="D492" s="596"/>
      <c r="E492" s="596"/>
      <c r="F492" s="596"/>
      <c r="G492" s="596"/>
      <c r="H492" s="596"/>
      <c r="I492" s="596"/>
      <c r="J492" s="596"/>
      <c r="K492" s="596"/>
      <c r="L492" s="600"/>
      <c r="M492" s="39"/>
    </row>
    <row r="493" spans="1:13" s="34" customFormat="1" x14ac:dyDescent="0.15">
      <c r="A493" s="22"/>
      <c r="B493" s="22" t="s">
        <v>223</v>
      </c>
      <c r="C493" s="691"/>
      <c r="D493" s="691"/>
      <c r="E493" s="691"/>
      <c r="F493" s="691"/>
      <c r="G493" s="691"/>
      <c r="H493" s="691"/>
      <c r="I493" s="691"/>
      <c r="J493" s="678"/>
      <c r="K493" s="679"/>
      <c r="L493" s="680"/>
      <c r="M493" s="39"/>
    </row>
    <row r="494" spans="1:13" x14ac:dyDescent="0.15">
      <c r="A494" s="649"/>
      <c r="B494" s="147"/>
      <c r="C494" s="72" t="s">
        <v>134</v>
      </c>
      <c r="D494" s="597"/>
      <c r="E494" s="69">
        <v>1</v>
      </c>
      <c r="F494" s="70">
        <v>13.673</v>
      </c>
      <c r="G494" s="70"/>
      <c r="H494" s="70"/>
      <c r="I494" s="70">
        <f>E494*F494</f>
        <v>13.673</v>
      </c>
      <c r="J494" s="681"/>
      <c r="K494" s="682"/>
      <c r="L494" s="683"/>
      <c r="M494" s="38"/>
    </row>
    <row r="495" spans="1:13" x14ac:dyDescent="0.15">
      <c r="A495" s="650"/>
      <c r="B495" s="148"/>
      <c r="C495" s="72" t="s">
        <v>135</v>
      </c>
      <c r="D495" s="598"/>
      <c r="E495" s="69">
        <v>1</v>
      </c>
      <c r="F495" s="70">
        <v>115.06399999999999</v>
      </c>
      <c r="G495" s="70"/>
      <c r="H495" s="70"/>
      <c r="I495" s="70">
        <f>E495*F495</f>
        <v>115.06399999999999</v>
      </c>
      <c r="J495" s="681"/>
      <c r="K495" s="682"/>
      <c r="L495" s="683"/>
      <c r="M495" s="38"/>
    </row>
    <row r="496" spans="1:13" x14ac:dyDescent="0.15">
      <c r="A496" s="651"/>
      <c r="B496" s="149"/>
      <c r="C496" s="72" t="s">
        <v>127</v>
      </c>
      <c r="D496" s="599"/>
      <c r="E496" s="69">
        <v>1</v>
      </c>
      <c r="F496" s="70">
        <v>52.676000000000002</v>
      </c>
      <c r="G496" s="70"/>
      <c r="H496" s="70"/>
      <c r="I496" s="70">
        <f>E496*F496</f>
        <v>52.676000000000002</v>
      </c>
      <c r="J496" s="684"/>
      <c r="K496" s="685"/>
      <c r="L496" s="686"/>
      <c r="M496" s="38"/>
    </row>
    <row r="497" spans="1:14" s="34" customFormat="1" x14ac:dyDescent="0.15">
      <c r="A497" s="601"/>
      <c r="B497" s="602"/>
      <c r="C497" s="602"/>
      <c r="D497" s="602"/>
      <c r="E497" s="602"/>
      <c r="F497" s="602"/>
      <c r="G497" s="602"/>
      <c r="H497" s="603"/>
      <c r="I497" s="65">
        <f>SUM(I494:I496)</f>
        <v>181.41300000000001</v>
      </c>
      <c r="J497" s="64" t="s">
        <v>10</v>
      </c>
      <c r="K497" s="102">
        <f>+F500</f>
        <v>1892.1</v>
      </c>
      <c r="L497" s="66">
        <f>ROUND(I497*K497,0)</f>
        <v>343252</v>
      </c>
      <c r="M497" s="39"/>
    </row>
    <row r="498" spans="1:14" x14ac:dyDescent="0.15">
      <c r="A498" s="649"/>
      <c r="B498" s="147"/>
      <c r="C498" s="68" t="s">
        <v>23</v>
      </c>
      <c r="D498" s="616"/>
      <c r="E498" s="69" t="s">
        <v>24</v>
      </c>
      <c r="F498" s="70">
        <v>1802</v>
      </c>
      <c r="G498" s="70" t="s">
        <v>26</v>
      </c>
      <c r="H498" s="622"/>
      <c r="I498" s="623"/>
      <c r="J498" s="623"/>
      <c r="K498" s="623"/>
      <c r="L498" s="624"/>
      <c r="M498" s="38"/>
    </row>
    <row r="499" spans="1:14" x14ac:dyDescent="0.15">
      <c r="A499" s="650"/>
      <c r="B499" s="148"/>
      <c r="C499" s="68" t="s">
        <v>41</v>
      </c>
      <c r="D499" s="617"/>
      <c r="E499" s="69" t="s">
        <v>24</v>
      </c>
      <c r="F499" s="70">
        <f>+ROUND(F498*5%,2)</f>
        <v>90.1</v>
      </c>
      <c r="G499" s="70"/>
      <c r="H499" s="625"/>
      <c r="I499" s="626"/>
      <c r="J499" s="626"/>
      <c r="K499" s="626"/>
      <c r="L499" s="627"/>
      <c r="M499" s="38"/>
    </row>
    <row r="500" spans="1:14" x14ac:dyDescent="0.15">
      <c r="A500" s="651"/>
      <c r="B500" s="149"/>
      <c r="C500" s="68"/>
      <c r="D500" s="618"/>
      <c r="E500" s="69" t="s">
        <v>24</v>
      </c>
      <c r="F500" s="70">
        <f>SUM(F498:F499)</f>
        <v>1892.1</v>
      </c>
      <c r="G500" s="70" t="s">
        <v>26</v>
      </c>
      <c r="H500" s="628"/>
      <c r="I500" s="629"/>
      <c r="J500" s="629"/>
      <c r="K500" s="629"/>
      <c r="L500" s="630"/>
      <c r="M500" s="38"/>
    </row>
    <row r="501" spans="1:14" x14ac:dyDescent="0.15">
      <c r="A501" s="592"/>
      <c r="B501" s="593"/>
      <c r="C501" s="593"/>
      <c r="D501" s="593"/>
      <c r="E501" s="593"/>
      <c r="F501" s="593"/>
      <c r="G501" s="593"/>
      <c r="H501" s="593"/>
      <c r="I501" s="593"/>
      <c r="J501" s="593"/>
      <c r="K501" s="593"/>
      <c r="L501" s="594"/>
      <c r="M501" s="38"/>
    </row>
    <row r="502" spans="1:14" s="34" customFormat="1" ht="67.5" customHeight="1" x14ac:dyDescent="0.15">
      <c r="A502" s="56">
        <v>18</v>
      </c>
      <c r="B502" s="203" t="s">
        <v>422</v>
      </c>
      <c r="C502" s="595" t="s">
        <v>218</v>
      </c>
      <c r="D502" s="596"/>
      <c r="E502" s="596"/>
      <c r="F502" s="596"/>
      <c r="G502" s="596"/>
      <c r="H502" s="596"/>
      <c r="I502" s="596"/>
      <c r="J502" s="596"/>
      <c r="K502" s="596"/>
      <c r="L502" s="600"/>
      <c r="M502" s="39"/>
    </row>
    <row r="503" spans="1:14" x14ac:dyDescent="0.15">
      <c r="A503" s="55"/>
      <c r="B503" s="55" t="s">
        <v>220</v>
      </c>
      <c r="C503" s="691"/>
      <c r="D503" s="691"/>
      <c r="E503" s="691"/>
      <c r="F503" s="691"/>
      <c r="G503" s="691"/>
      <c r="H503" s="691"/>
      <c r="I503" s="691"/>
      <c r="J503" s="579"/>
      <c r="K503" s="580"/>
      <c r="L503" s="581"/>
      <c r="M503" s="38"/>
    </row>
    <row r="504" spans="1:14" x14ac:dyDescent="0.15">
      <c r="A504" s="589"/>
      <c r="B504" s="153"/>
      <c r="C504" s="701" t="s">
        <v>121</v>
      </c>
      <c r="D504" s="616"/>
      <c r="E504" s="69">
        <v>1</v>
      </c>
      <c r="F504" s="70">
        <v>10.119999999999999</v>
      </c>
      <c r="G504" s="70"/>
      <c r="H504" s="70"/>
      <c r="I504" s="70">
        <f>E504*F504</f>
        <v>10.119999999999999</v>
      </c>
      <c r="J504" s="582"/>
      <c r="K504" s="583"/>
      <c r="L504" s="584"/>
      <c r="M504" s="38"/>
    </row>
    <row r="505" spans="1:14" x14ac:dyDescent="0.15">
      <c r="A505" s="590"/>
      <c r="B505" s="154"/>
      <c r="C505" s="702"/>
      <c r="D505" s="617"/>
      <c r="E505" s="69">
        <v>1</v>
      </c>
      <c r="F505" s="70">
        <v>5.26</v>
      </c>
      <c r="G505" s="70"/>
      <c r="H505" s="70"/>
      <c r="I505" s="70">
        <f>E505*F505</f>
        <v>5.26</v>
      </c>
      <c r="J505" s="582"/>
      <c r="K505" s="583"/>
      <c r="L505" s="584"/>
      <c r="M505" s="38"/>
    </row>
    <row r="506" spans="1:14" x14ac:dyDescent="0.15">
      <c r="A506" s="590"/>
      <c r="B506" s="154"/>
      <c r="C506" s="68" t="s">
        <v>125</v>
      </c>
      <c r="D506" s="617"/>
      <c r="E506" s="69">
        <v>1</v>
      </c>
      <c r="F506" s="70">
        <v>10.824</v>
      </c>
      <c r="G506" s="70"/>
      <c r="H506" s="70"/>
      <c r="I506" s="70">
        <f>E506*F506</f>
        <v>10.824</v>
      </c>
      <c r="J506" s="582"/>
      <c r="K506" s="583"/>
      <c r="L506" s="584"/>
      <c r="M506" s="38"/>
    </row>
    <row r="507" spans="1:14" x14ac:dyDescent="0.15">
      <c r="A507" s="590"/>
      <c r="B507" s="154"/>
      <c r="C507" s="68" t="s">
        <v>130</v>
      </c>
      <c r="D507" s="617"/>
      <c r="E507" s="69">
        <v>1</v>
      </c>
      <c r="F507" s="70">
        <v>2.4020000000000001</v>
      </c>
      <c r="G507" s="70"/>
      <c r="H507" s="70"/>
      <c r="I507" s="70">
        <f>E507*F507</f>
        <v>2.4020000000000001</v>
      </c>
      <c r="J507" s="582"/>
      <c r="K507" s="583"/>
      <c r="L507" s="584"/>
      <c r="M507" s="38"/>
    </row>
    <row r="508" spans="1:14" x14ac:dyDescent="0.15">
      <c r="A508" s="591"/>
      <c r="B508" s="155"/>
      <c r="C508" s="68" t="s">
        <v>19</v>
      </c>
      <c r="D508" s="618"/>
      <c r="E508" s="69">
        <v>1</v>
      </c>
      <c r="F508" s="70">
        <v>100.07</v>
      </c>
      <c r="G508" s="70">
        <v>0.1</v>
      </c>
      <c r="H508" s="70"/>
      <c r="I508" s="70">
        <f>E508*F508*G508</f>
        <v>10.007</v>
      </c>
      <c r="J508" s="585"/>
      <c r="K508" s="586"/>
      <c r="L508" s="587"/>
      <c r="M508" s="38"/>
    </row>
    <row r="509" spans="1:14" x14ac:dyDescent="0.15">
      <c r="A509" s="601"/>
      <c r="B509" s="602"/>
      <c r="C509" s="602"/>
      <c r="D509" s="602"/>
      <c r="E509" s="602"/>
      <c r="F509" s="602"/>
      <c r="G509" s="602"/>
      <c r="H509" s="603"/>
      <c r="I509" s="65">
        <f>SUM(I504:I508)</f>
        <v>38.613</v>
      </c>
      <c r="J509" s="63" t="s">
        <v>10</v>
      </c>
      <c r="K509" s="102">
        <f>F512</f>
        <v>1202.25</v>
      </c>
      <c r="L509" s="66">
        <f>ROUND(I509*K509,0)</f>
        <v>46422</v>
      </c>
      <c r="M509" s="39"/>
      <c r="N509" s="34"/>
    </row>
    <row r="510" spans="1:14" x14ac:dyDescent="0.15">
      <c r="A510" s="589"/>
      <c r="B510" s="153"/>
      <c r="C510" s="51" t="s">
        <v>23</v>
      </c>
      <c r="D510" s="649"/>
      <c r="E510" s="50" t="s">
        <v>24</v>
      </c>
      <c r="F510" s="52">
        <v>1145</v>
      </c>
      <c r="G510" s="52" t="s">
        <v>26</v>
      </c>
      <c r="H510" s="692"/>
      <c r="I510" s="693"/>
      <c r="J510" s="693"/>
      <c r="K510" s="693"/>
      <c r="L510" s="694"/>
      <c r="M510" s="38"/>
    </row>
    <row r="511" spans="1:14" x14ac:dyDescent="0.15">
      <c r="A511" s="590"/>
      <c r="B511" s="154"/>
      <c r="C511" s="51" t="s">
        <v>41</v>
      </c>
      <c r="D511" s="650"/>
      <c r="E511" s="50" t="s">
        <v>24</v>
      </c>
      <c r="F511" s="52">
        <f>+ROUND(F510*5%,2)</f>
        <v>57.25</v>
      </c>
      <c r="G511" s="52"/>
      <c r="H511" s="695"/>
      <c r="I511" s="696"/>
      <c r="J511" s="696"/>
      <c r="K511" s="696"/>
      <c r="L511" s="697"/>
      <c r="M511" s="38"/>
    </row>
    <row r="512" spans="1:14" x14ac:dyDescent="0.15">
      <c r="A512" s="591"/>
      <c r="B512" s="155"/>
      <c r="C512" s="51"/>
      <c r="D512" s="651"/>
      <c r="E512" s="50" t="s">
        <v>24</v>
      </c>
      <c r="F512" s="52">
        <f>SUM(F510:F511)</f>
        <v>1202.25</v>
      </c>
      <c r="G512" s="52" t="s">
        <v>26</v>
      </c>
      <c r="H512" s="698"/>
      <c r="I512" s="699"/>
      <c r="J512" s="699"/>
      <c r="K512" s="699"/>
      <c r="L512" s="700"/>
      <c r="M512" s="38"/>
    </row>
    <row r="513" spans="1:13" x14ac:dyDescent="0.15">
      <c r="A513" s="592"/>
      <c r="B513" s="593"/>
      <c r="C513" s="593"/>
      <c r="D513" s="593"/>
      <c r="E513" s="593"/>
      <c r="F513" s="593"/>
      <c r="G513" s="593"/>
      <c r="H513" s="593"/>
      <c r="I513" s="593"/>
      <c r="J513" s="593"/>
      <c r="K513" s="593"/>
      <c r="L513" s="594"/>
      <c r="M513" s="38"/>
    </row>
    <row r="514" spans="1:13" ht="79.5" customHeight="1" x14ac:dyDescent="0.15">
      <c r="A514" s="22">
        <v>19</v>
      </c>
      <c r="B514" s="203" t="s">
        <v>421</v>
      </c>
      <c r="C514" s="595" t="s">
        <v>233</v>
      </c>
      <c r="D514" s="596"/>
      <c r="E514" s="596"/>
      <c r="F514" s="596"/>
      <c r="G514" s="596"/>
      <c r="H514" s="596"/>
      <c r="I514" s="596"/>
      <c r="J514" s="596"/>
      <c r="K514" s="596"/>
      <c r="L514" s="600"/>
      <c r="M514" s="38"/>
    </row>
    <row r="515" spans="1:13" x14ac:dyDescent="0.15">
      <c r="A515" s="22"/>
      <c r="B515" s="152"/>
      <c r="C515" s="595" t="s">
        <v>229</v>
      </c>
      <c r="D515" s="596"/>
      <c r="E515" s="596"/>
      <c r="F515" s="596"/>
      <c r="G515" s="596"/>
      <c r="H515" s="596"/>
      <c r="I515" s="600"/>
      <c r="J515" s="579"/>
      <c r="K515" s="580"/>
      <c r="L515" s="581"/>
      <c r="M515" s="38"/>
    </row>
    <row r="516" spans="1:13" x14ac:dyDescent="0.15">
      <c r="A516" s="589"/>
      <c r="B516" s="153"/>
      <c r="C516" s="701" t="s">
        <v>121</v>
      </c>
      <c r="D516" s="616"/>
      <c r="E516" s="69">
        <v>1</v>
      </c>
      <c r="F516" s="70">
        <v>12.913</v>
      </c>
      <c r="G516" s="70"/>
      <c r="H516" s="70">
        <v>3.15</v>
      </c>
      <c r="I516" s="70">
        <f>E516*F516*H516</f>
        <v>40.67595</v>
      </c>
      <c r="J516" s="582"/>
      <c r="K516" s="583"/>
      <c r="L516" s="584"/>
      <c r="M516" s="38"/>
    </row>
    <row r="517" spans="1:13" x14ac:dyDescent="0.15">
      <c r="A517" s="590"/>
      <c r="B517" s="154"/>
      <c r="C517" s="702"/>
      <c r="D517" s="617"/>
      <c r="E517" s="69">
        <v>1</v>
      </c>
      <c r="F517" s="70">
        <v>10.34</v>
      </c>
      <c r="G517" s="70"/>
      <c r="H517" s="70">
        <v>3.15</v>
      </c>
      <c r="I517" s="70">
        <f>E517*F517*H517</f>
        <v>32.570999999999998</v>
      </c>
      <c r="J517" s="582"/>
      <c r="K517" s="583"/>
      <c r="L517" s="584"/>
      <c r="M517" s="38"/>
    </row>
    <row r="518" spans="1:13" x14ac:dyDescent="0.15">
      <c r="A518" s="590"/>
      <c r="B518" s="154"/>
      <c r="C518" s="68" t="s">
        <v>125</v>
      </c>
      <c r="D518" s="617"/>
      <c r="E518" s="69">
        <v>1</v>
      </c>
      <c r="F518" s="70">
        <v>14.964</v>
      </c>
      <c r="G518" s="70"/>
      <c r="H518" s="70">
        <v>3.15</v>
      </c>
      <c r="I518" s="70">
        <f>E518*F518*H518</f>
        <v>47.136600000000001</v>
      </c>
      <c r="J518" s="582"/>
      <c r="K518" s="583"/>
      <c r="L518" s="584"/>
      <c r="M518" s="38"/>
    </row>
    <row r="519" spans="1:13" x14ac:dyDescent="0.15">
      <c r="A519" s="591"/>
      <c r="B519" s="155"/>
      <c r="C519" s="68" t="s">
        <v>130</v>
      </c>
      <c r="D519" s="618"/>
      <c r="E519" s="69">
        <v>1</v>
      </c>
      <c r="F519" s="70">
        <v>6.2</v>
      </c>
      <c r="G519" s="70"/>
      <c r="H519" s="70">
        <v>3.15</v>
      </c>
      <c r="I519" s="70">
        <f>E519*F519*H519</f>
        <v>19.53</v>
      </c>
      <c r="J519" s="585"/>
      <c r="K519" s="586"/>
      <c r="L519" s="587"/>
      <c r="M519" s="38"/>
    </row>
    <row r="520" spans="1:13" x14ac:dyDescent="0.15">
      <c r="A520" s="601"/>
      <c r="B520" s="602"/>
      <c r="C520" s="602"/>
      <c r="D520" s="602"/>
      <c r="E520" s="602"/>
      <c r="F520" s="602"/>
      <c r="G520" s="602"/>
      <c r="H520" s="603"/>
      <c r="I520" s="65">
        <f>SUM(I516:I519)</f>
        <v>139.91354999999999</v>
      </c>
      <c r="J520" s="64" t="s">
        <v>10</v>
      </c>
      <c r="K520" s="102">
        <f>F523</f>
        <v>1161.3</v>
      </c>
      <c r="L520" s="66">
        <f>ROUND(I520*K520,0)</f>
        <v>162482</v>
      </c>
      <c r="M520" s="38"/>
    </row>
    <row r="521" spans="1:13" x14ac:dyDescent="0.15">
      <c r="A521" s="589"/>
      <c r="B521" s="153"/>
      <c r="C521" s="68" t="s">
        <v>23</v>
      </c>
      <c r="D521" s="616"/>
      <c r="E521" s="69" t="s">
        <v>24</v>
      </c>
      <c r="F521" s="70">
        <v>1106</v>
      </c>
      <c r="G521" s="70" t="s">
        <v>26</v>
      </c>
      <c r="H521" s="622"/>
      <c r="I521" s="623"/>
      <c r="J521" s="623"/>
      <c r="K521" s="623"/>
      <c r="L521" s="624"/>
      <c r="M521" s="38"/>
    </row>
    <row r="522" spans="1:13" x14ac:dyDescent="0.15">
      <c r="A522" s="590"/>
      <c r="B522" s="154"/>
      <c r="C522" s="68" t="s">
        <v>41</v>
      </c>
      <c r="D522" s="617"/>
      <c r="E522" s="69" t="s">
        <v>24</v>
      </c>
      <c r="F522" s="70">
        <f>+ROUND(F521*5%,2)</f>
        <v>55.3</v>
      </c>
      <c r="G522" s="70"/>
      <c r="H522" s="625"/>
      <c r="I522" s="626"/>
      <c r="J522" s="626"/>
      <c r="K522" s="626"/>
      <c r="L522" s="627"/>
      <c r="M522" s="38"/>
    </row>
    <row r="523" spans="1:13" x14ac:dyDescent="0.15">
      <c r="A523" s="591"/>
      <c r="B523" s="155"/>
      <c r="C523" s="68"/>
      <c r="D523" s="618"/>
      <c r="E523" s="69" t="s">
        <v>24</v>
      </c>
      <c r="F523" s="70">
        <f>SUM(F521:F522)</f>
        <v>1161.3</v>
      </c>
      <c r="G523" s="70" t="s">
        <v>26</v>
      </c>
      <c r="H523" s="628"/>
      <c r="I523" s="629"/>
      <c r="J523" s="629"/>
      <c r="K523" s="629"/>
      <c r="L523" s="630"/>
      <c r="M523" s="38"/>
    </row>
    <row r="524" spans="1:13" x14ac:dyDescent="0.15">
      <c r="A524" s="592"/>
      <c r="B524" s="593"/>
      <c r="C524" s="593"/>
      <c r="D524" s="593"/>
      <c r="E524" s="593"/>
      <c r="F524" s="593"/>
      <c r="G524" s="593"/>
      <c r="H524" s="593"/>
      <c r="I524" s="593"/>
      <c r="J524" s="593"/>
      <c r="K524" s="593"/>
      <c r="L524" s="594"/>
      <c r="M524" s="38"/>
    </row>
    <row r="525" spans="1:13" ht="59.25" customHeight="1" x14ac:dyDescent="0.15">
      <c r="A525" s="228">
        <v>20</v>
      </c>
      <c r="B525" s="203" t="s">
        <v>423</v>
      </c>
      <c r="C525" s="595" t="s">
        <v>354</v>
      </c>
      <c r="D525" s="596"/>
      <c r="E525" s="596"/>
      <c r="F525" s="596"/>
      <c r="G525" s="596"/>
      <c r="H525" s="596"/>
      <c r="I525" s="596"/>
      <c r="J525" s="596"/>
      <c r="K525" s="596"/>
      <c r="L525" s="600"/>
      <c r="M525" s="38"/>
    </row>
    <row r="526" spans="1:13" x14ac:dyDescent="0.15">
      <c r="A526" s="22"/>
      <c r="B526" s="22" t="s">
        <v>226</v>
      </c>
      <c r="C526" s="691"/>
      <c r="D526" s="691"/>
      <c r="E526" s="691"/>
      <c r="F526" s="691"/>
      <c r="G526" s="691"/>
      <c r="H526" s="691"/>
      <c r="I526" s="691"/>
      <c r="J526" s="579"/>
      <c r="K526" s="580"/>
      <c r="L526" s="581"/>
      <c r="M526" s="38"/>
    </row>
    <row r="527" spans="1:13" x14ac:dyDescent="0.15">
      <c r="A527" s="589"/>
      <c r="B527" s="153"/>
      <c r="C527" s="701" t="s">
        <v>121</v>
      </c>
      <c r="D527" s="616"/>
      <c r="E527" s="69">
        <v>1</v>
      </c>
      <c r="F527" s="70">
        <v>10.119999999999999</v>
      </c>
      <c r="G527" s="70"/>
      <c r="H527" s="70"/>
      <c r="I527" s="70">
        <f>E527*F527</f>
        <v>10.119999999999999</v>
      </c>
      <c r="J527" s="582"/>
      <c r="K527" s="583"/>
      <c r="L527" s="584"/>
      <c r="M527" s="38"/>
    </row>
    <row r="528" spans="1:13" x14ac:dyDescent="0.15">
      <c r="A528" s="590"/>
      <c r="B528" s="154"/>
      <c r="C528" s="702"/>
      <c r="D528" s="617"/>
      <c r="E528" s="69">
        <v>1</v>
      </c>
      <c r="F528" s="70">
        <v>5.26</v>
      </c>
      <c r="G528" s="70"/>
      <c r="H528" s="70"/>
      <c r="I528" s="70">
        <f>E528*F528</f>
        <v>5.26</v>
      </c>
      <c r="J528" s="582"/>
      <c r="K528" s="583"/>
      <c r="L528" s="584"/>
      <c r="M528" s="38"/>
    </row>
    <row r="529" spans="1:14" x14ac:dyDescent="0.15">
      <c r="A529" s="590"/>
      <c r="B529" s="154"/>
      <c r="C529" s="68" t="s">
        <v>125</v>
      </c>
      <c r="D529" s="617"/>
      <c r="E529" s="69">
        <v>1</v>
      </c>
      <c r="F529" s="70">
        <v>10.824</v>
      </c>
      <c r="G529" s="70"/>
      <c r="H529" s="70"/>
      <c r="I529" s="70">
        <f>E529*F529</f>
        <v>10.824</v>
      </c>
      <c r="J529" s="582"/>
      <c r="K529" s="583"/>
      <c r="L529" s="584"/>
      <c r="M529" s="38"/>
    </row>
    <row r="530" spans="1:14" x14ac:dyDescent="0.15">
      <c r="A530" s="590"/>
      <c r="B530" s="154"/>
      <c r="C530" s="68" t="s">
        <v>130</v>
      </c>
      <c r="D530" s="617"/>
      <c r="E530" s="69">
        <v>1</v>
      </c>
      <c r="F530" s="70">
        <v>2.4020000000000001</v>
      </c>
      <c r="G530" s="70"/>
      <c r="H530" s="70"/>
      <c r="I530" s="70">
        <f>E530*F530</f>
        <v>2.4020000000000001</v>
      </c>
      <c r="J530" s="582"/>
      <c r="K530" s="583"/>
      <c r="L530" s="584"/>
      <c r="M530" s="38"/>
    </row>
    <row r="531" spans="1:14" x14ac:dyDescent="0.15">
      <c r="A531" s="591"/>
      <c r="B531" s="155"/>
      <c r="C531" s="68" t="s">
        <v>262</v>
      </c>
      <c r="D531" s="618"/>
      <c r="E531" s="69"/>
      <c r="F531" s="70"/>
      <c r="G531" s="70"/>
      <c r="H531" s="70"/>
      <c r="I531" s="70">
        <f>I520</f>
        <v>139.91354999999999</v>
      </c>
      <c r="J531" s="585"/>
      <c r="K531" s="586"/>
      <c r="L531" s="587"/>
      <c r="M531" s="38"/>
    </row>
    <row r="532" spans="1:14" x14ac:dyDescent="0.15">
      <c r="A532" s="601"/>
      <c r="B532" s="602"/>
      <c r="C532" s="602"/>
      <c r="D532" s="602"/>
      <c r="E532" s="602"/>
      <c r="F532" s="602"/>
      <c r="G532" s="602"/>
      <c r="H532" s="603"/>
      <c r="I532" s="65">
        <f>SUM(I527:I531)</f>
        <v>168.51954999999998</v>
      </c>
      <c r="J532" s="64" t="s">
        <v>10</v>
      </c>
      <c r="K532" s="102">
        <f>F535</f>
        <v>219.45</v>
      </c>
      <c r="L532" s="66">
        <f>ROUND(I532*K532,0)</f>
        <v>36982</v>
      </c>
      <c r="M532" s="39"/>
      <c r="N532" s="34"/>
    </row>
    <row r="533" spans="1:14" x14ac:dyDescent="0.15">
      <c r="A533" s="589"/>
      <c r="B533" s="153"/>
      <c r="C533" s="68" t="s">
        <v>23</v>
      </c>
      <c r="D533" s="616"/>
      <c r="E533" s="69" t="s">
        <v>24</v>
      </c>
      <c r="F533" s="70">
        <v>209</v>
      </c>
      <c r="G533" s="70" t="s">
        <v>26</v>
      </c>
      <c r="H533" s="622"/>
      <c r="I533" s="623"/>
      <c r="J533" s="623"/>
      <c r="K533" s="623"/>
      <c r="L533" s="624"/>
      <c r="M533" s="38"/>
    </row>
    <row r="534" spans="1:14" x14ac:dyDescent="0.15">
      <c r="A534" s="590"/>
      <c r="B534" s="154"/>
      <c r="C534" s="68" t="s">
        <v>41</v>
      </c>
      <c r="D534" s="617"/>
      <c r="E534" s="69" t="s">
        <v>24</v>
      </c>
      <c r="F534" s="70">
        <f>+ROUND(F533*5%,2)</f>
        <v>10.45</v>
      </c>
      <c r="G534" s="70"/>
      <c r="H534" s="625"/>
      <c r="I534" s="626"/>
      <c r="J534" s="626"/>
      <c r="K534" s="626"/>
      <c r="L534" s="627"/>
      <c r="M534" s="38"/>
    </row>
    <row r="535" spans="1:14" x14ac:dyDescent="0.15">
      <c r="A535" s="591"/>
      <c r="B535" s="155"/>
      <c r="C535" s="68"/>
      <c r="D535" s="618"/>
      <c r="E535" s="69" t="s">
        <v>24</v>
      </c>
      <c r="F535" s="70">
        <f>SUM(F533:F534)</f>
        <v>219.45</v>
      </c>
      <c r="G535" s="70" t="s">
        <v>26</v>
      </c>
      <c r="H535" s="628"/>
      <c r="I535" s="629"/>
      <c r="J535" s="629"/>
      <c r="K535" s="629"/>
      <c r="L535" s="630"/>
      <c r="M535" s="38"/>
    </row>
    <row r="536" spans="1:14" x14ac:dyDescent="0.15">
      <c r="A536" s="592"/>
      <c r="B536" s="593"/>
      <c r="C536" s="593"/>
      <c r="D536" s="593"/>
      <c r="E536" s="593"/>
      <c r="F536" s="593"/>
      <c r="G536" s="593"/>
      <c r="H536" s="593"/>
      <c r="I536" s="593"/>
      <c r="J536" s="593"/>
      <c r="K536" s="593"/>
      <c r="L536" s="594"/>
      <c r="M536" s="38"/>
    </row>
    <row r="537" spans="1:14" ht="63.75" customHeight="1" x14ac:dyDescent="0.15">
      <c r="A537" s="228">
        <v>21</v>
      </c>
      <c r="B537" s="203" t="s">
        <v>424</v>
      </c>
      <c r="C537" s="595" t="s">
        <v>224</v>
      </c>
      <c r="D537" s="596"/>
      <c r="E537" s="596"/>
      <c r="F537" s="596"/>
      <c r="G537" s="596"/>
      <c r="H537" s="596"/>
      <c r="I537" s="596"/>
      <c r="J537" s="596"/>
      <c r="K537" s="596"/>
      <c r="L537" s="600"/>
      <c r="M537" s="38"/>
    </row>
    <row r="538" spans="1:14" x14ac:dyDescent="0.15">
      <c r="A538" s="687"/>
      <c r="B538" s="199"/>
      <c r="C538" s="631" t="s">
        <v>341</v>
      </c>
      <c r="D538" s="632"/>
      <c r="E538" s="632"/>
      <c r="F538" s="632"/>
      <c r="G538" s="632"/>
      <c r="H538" s="632"/>
      <c r="I538" s="633"/>
      <c r="J538" s="579"/>
      <c r="K538" s="580"/>
      <c r="L538" s="581"/>
      <c r="M538" s="38"/>
    </row>
    <row r="539" spans="1:14" x14ac:dyDescent="0.15">
      <c r="A539" s="688"/>
      <c r="B539" s="165"/>
      <c r="C539" s="68" t="s">
        <v>40</v>
      </c>
      <c r="D539" s="616"/>
      <c r="E539" s="69">
        <v>8</v>
      </c>
      <c r="F539" s="70">
        <v>7.16</v>
      </c>
      <c r="G539" s="70">
        <v>0.15</v>
      </c>
      <c r="H539" s="70"/>
      <c r="I539" s="70">
        <f t="shared" ref="I539:I544" si="28">E539*F539*G539</f>
        <v>8.5920000000000005</v>
      </c>
      <c r="J539" s="582"/>
      <c r="K539" s="583"/>
      <c r="L539" s="584"/>
      <c r="M539" s="38"/>
    </row>
    <row r="540" spans="1:14" x14ac:dyDescent="0.15">
      <c r="A540" s="688"/>
      <c r="B540" s="165"/>
      <c r="C540" s="68" t="s">
        <v>227</v>
      </c>
      <c r="D540" s="617"/>
      <c r="E540" s="69">
        <v>7</v>
      </c>
      <c r="F540" s="70">
        <v>7.16</v>
      </c>
      <c r="G540" s="70">
        <v>0.3</v>
      </c>
      <c r="H540" s="70"/>
      <c r="I540" s="70">
        <f t="shared" si="28"/>
        <v>15.036000000000001</v>
      </c>
      <c r="J540" s="582"/>
      <c r="K540" s="583"/>
      <c r="L540" s="584"/>
      <c r="M540" s="38"/>
    </row>
    <row r="541" spans="1:14" x14ac:dyDescent="0.15">
      <c r="A541" s="688"/>
      <c r="B541" s="165"/>
      <c r="C541" s="68"/>
      <c r="D541" s="617"/>
      <c r="E541" s="69">
        <v>1</v>
      </c>
      <c r="F541" s="70">
        <v>7.16</v>
      </c>
      <c r="G541" s="70">
        <v>1.35</v>
      </c>
      <c r="H541" s="70"/>
      <c r="I541" s="70">
        <f t="shared" si="28"/>
        <v>9.6660000000000004</v>
      </c>
      <c r="J541" s="582"/>
      <c r="K541" s="583"/>
      <c r="L541" s="584"/>
      <c r="M541" s="38"/>
    </row>
    <row r="542" spans="1:14" x14ac:dyDescent="0.15">
      <c r="A542" s="688"/>
      <c r="B542" s="165"/>
      <c r="C542" s="68" t="s">
        <v>228</v>
      </c>
      <c r="D542" s="617"/>
      <c r="E542" s="69">
        <v>21</v>
      </c>
      <c r="F542" s="70">
        <v>1.06</v>
      </c>
      <c r="G542" s="70">
        <v>0.15</v>
      </c>
      <c r="H542" s="70"/>
      <c r="I542" s="70">
        <f t="shared" si="28"/>
        <v>3.339</v>
      </c>
      <c r="J542" s="582"/>
      <c r="K542" s="583"/>
      <c r="L542" s="584"/>
      <c r="M542" s="38"/>
    </row>
    <row r="543" spans="1:14" x14ac:dyDescent="0.15">
      <c r="A543" s="688"/>
      <c r="B543" s="165"/>
      <c r="C543" s="68"/>
      <c r="D543" s="617"/>
      <c r="E543" s="69">
        <v>20</v>
      </c>
      <c r="F543" s="70">
        <v>1.06</v>
      </c>
      <c r="G543" s="70">
        <v>0.3</v>
      </c>
      <c r="H543" s="70"/>
      <c r="I543" s="70">
        <f t="shared" si="28"/>
        <v>6.36</v>
      </c>
      <c r="J543" s="582"/>
      <c r="K543" s="583"/>
      <c r="L543" s="584"/>
      <c r="M543" s="38"/>
    </row>
    <row r="544" spans="1:14" x14ac:dyDescent="0.15">
      <c r="A544" s="689"/>
      <c r="B544" s="166"/>
      <c r="C544" s="68" t="s">
        <v>36</v>
      </c>
      <c r="D544" s="618"/>
      <c r="E544" s="69">
        <v>1</v>
      </c>
      <c r="F544" s="70">
        <v>2.35</v>
      </c>
      <c r="G544" s="70">
        <v>1.05</v>
      </c>
      <c r="H544" s="70"/>
      <c r="I544" s="70">
        <f t="shared" si="28"/>
        <v>2.4675000000000002</v>
      </c>
      <c r="J544" s="585"/>
      <c r="K544" s="586"/>
      <c r="L544" s="587"/>
      <c r="M544" s="38"/>
    </row>
    <row r="545" spans="1:13" x14ac:dyDescent="0.15">
      <c r="A545" s="601"/>
      <c r="B545" s="602"/>
      <c r="C545" s="602"/>
      <c r="D545" s="602"/>
      <c r="E545" s="602"/>
      <c r="F545" s="602"/>
      <c r="G545" s="602"/>
      <c r="H545" s="603"/>
      <c r="I545" s="65">
        <f>SUM(I539:I544)</f>
        <v>45.460499999999996</v>
      </c>
      <c r="J545" s="63" t="s">
        <v>10</v>
      </c>
      <c r="K545" s="102">
        <f>F548</f>
        <v>5594.4</v>
      </c>
      <c r="L545" s="66">
        <f>ROUND(I545*K545,0)</f>
        <v>254324</v>
      </c>
      <c r="M545" s="35"/>
    </row>
    <row r="546" spans="1:13" x14ac:dyDescent="0.15">
      <c r="A546" s="589"/>
      <c r="B546" s="153"/>
      <c r="C546" s="68" t="s">
        <v>23</v>
      </c>
      <c r="D546" s="616"/>
      <c r="E546" s="69" t="s">
        <v>24</v>
      </c>
      <c r="F546" s="70">
        <v>5328</v>
      </c>
      <c r="G546" s="70" t="s">
        <v>26</v>
      </c>
      <c r="H546" s="622"/>
      <c r="I546" s="623"/>
      <c r="J546" s="623"/>
      <c r="K546" s="623"/>
      <c r="L546" s="624"/>
      <c r="M546" s="38"/>
    </row>
    <row r="547" spans="1:13" x14ac:dyDescent="0.15">
      <c r="A547" s="590"/>
      <c r="B547" s="154"/>
      <c r="C547" s="68" t="s">
        <v>41</v>
      </c>
      <c r="D547" s="617"/>
      <c r="E547" s="69" t="s">
        <v>24</v>
      </c>
      <c r="F547" s="70">
        <f>+ROUND(F546*5%,2)</f>
        <v>266.39999999999998</v>
      </c>
      <c r="G547" s="70"/>
      <c r="H547" s="625"/>
      <c r="I547" s="626"/>
      <c r="J547" s="626"/>
      <c r="K547" s="626"/>
      <c r="L547" s="627"/>
      <c r="M547" s="38"/>
    </row>
    <row r="548" spans="1:13" x14ac:dyDescent="0.15">
      <c r="A548" s="591"/>
      <c r="B548" s="155"/>
      <c r="C548" s="68"/>
      <c r="D548" s="618"/>
      <c r="E548" s="69" t="s">
        <v>24</v>
      </c>
      <c r="F548" s="70">
        <f>SUM(F546:F547)</f>
        <v>5594.4</v>
      </c>
      <c r="G548" s="70" t="s">
        <v>26</v>
      </c>
      <c r="H548" s="628"/>
      <c r="I548" s="629"/>
      <c r="J548" s="629"/>
      <c r="K548" s="629"/>
      <c r="L548" s="630"/>
      <c r="M548" s="38"/>
    </row>
    <row r="549" spans="1:13" x14ac:dyDescent="0.15">
      <c r="A549" s="22"/>
      <c r="B549" s="22"/>
      <c r="C549" s="68"/>
      <c r="D549" s="69"/>
      <c r="E549" s="69"/>
      <c r="F549" s="70"/>
      <c r="G549" s="70"/>
      <c r="H549" s="70"/>
      <c r="I549" s="70"/>
      <c r="J549" s="70"/>
      <c r="K549" s="70"/>
      <c r="L549" s="70"/>
      <c r="M549" s="38"/>
    </row>
    <row r="550" spans="1:13" ht="12.75" customHeight="1" x14ac:dyDescent="0.15">
      <c r="A550" s="22" t="s">
        <v>497</v>
      </c>
      <c r="B550" s="22"/>
      <c r="C550" s="588" t="s">
        <v>498</v>
      </c>
      <c r="D550" s="588"/>
      <c r="E550" s="588"/>
      <c r="F550" s="588"/>
      <c r="G550" s="588"/>
      <c r="H550" s="588"/>
      <c r="I550" s="65">
        <v>26</v>
      </c>
      <c r="J550" s="63" t="s">
        <v>503</v>
      </c>
      <c r="K550" s="102">
        <v>195</v>
      </c>
      <c r="L550" s="66">
        <f>ROUND(I550*K550,0)</f>
        <v>5070</v>
      </c>
      <c r="M550" s="38"/>
    </row>
    <row r="551" spans="1:13" x14ac:dyDescent="0.15">
      <c r="A551" s="22"/>
      <c r="B551" s="22"/>
      <c r="C551" s="619"/>
      <c r="D551" s="620"/>
      <c r="E551" s="620"/>
      <c r="F551" s="620"/>
      <c r="G551" s="620"/>
      <c r="H551" s="621"/>
      <c r="I551" s="70"/>
      <c r="J551" s="70"/>
      <c r="K551" s="70"/>
      <c r="L551" s="70"/>
      <c r="M551" s="38"/>
    </row>
    <row r="552" spans="1:13" x14ac:dyDescent="0.15">
      <c r="A552" s="22" t="s">
        <v>499</v>
      </c>
      <c r="B552" s="22"/>
      <c r="C552" s="595" t="s">
        <v>500</v>
      </c>
      <c r="D552" s="596"/>
      <c r="E552" s="596"/>
      <c r="F552" s="596"/>
      <c r="G552" s="596"/>
      <c r="H552" s="596"/>
      <c r="I552" s="65" t="s">
        <v>504</v>
      </c>
      <c r="J552" s="63" t="s">
        <v>503</v>
      </c>
      <c r="K552" s="102">
        <v>145</v>
      </c>
      <c r="L552" s="66"/>
      <c r="M552" s="38"/>
    </row>
    <row r="553" spans="1:13" x14ac:dyDescent="0.15">
      <c r="A553" s="22"/>
      <c r="B553" s="22"/>
      <c r="C553" s="619"/>
      <c r="D553" s="620"/>
      <c r="E553" s="620"/>
      <c r="F553" s="620"/>
      <c r="G553" s="620"/>
      <c r="H553" s="621"/>
      <c r="I553" s="70"/>
      <c r="J553" s="70"/>
      <c r="K553" s="70"/>
      <c r="L553" s="70"/>
      <c r="M553" s="38"/>
    </row>
    <row r="554" spans="1:13" x14ac:dyDescent="0.15">
      <c r="A554" s="22" t="s">
        <v>499</v>
      </c>
      <c r="B554" s="22"/>
      <c r="C554" s="595" t="s">
        <v>501</v>
      </c>
      <c r="D554" s="596"/>
      <c r="E554" s="596"/>
      <c r="F554" s="596"/>
      <c r="G554" s="596"/>
      <c r="H554" s="596"/>
      <c r="I554" s="65" t="s">
        <v>504</v>
      </c>
      <c r="J554" s="63" t="s">
        <v>503</v>
      </c>
      <c r="K554" s="102">
        <v>145</v>
      </c>
      <c r="L554" s="66"/>
      <c r="M554" s="38"/>
    </row>
    <row r="555" spans="1:13" x14ac:dyDescent="0.15">
      <c r="A555" s="22"/>
      <c r="B555" s="22"/>
      <c r="C555" s="619"/>
      <c r="D555" s="620"/>
      <c r="E555" s="620"/>
      <c r="F555" s="620"/>
      <c r="G555" s="620"/>
      <c r="H555" s="621"/>
      <c r="I555" s="70"/>
      <c r="J555" s="70"/>
      <c r="K555" s="70"/>
      <c r="L555" s="70"/>
      <c r="M555" s="38"/>
    </row>
    <row r="556" spans="1:13" x14ac:dyDescent="0.15">
      <c r="A556" s="22" t="s">
        <v>499</v>
      </c>
      <c r="B556" s="22"/>
      <c r="C556" s="595" t="s">
        <v>502</v>
      </c>
      <c r="D556" s="596"/>
      <c r="E556" s="596"/>
      <c r="F556" s="596"/>
      <c r="G556" s="596"/>
      <c r="H556" s="596"/>
      <c r="I556" s="65" t="s">
        <v>504</v>
      </c>
      <c r="J556" s="63" t="s">
        <v>503</v>
      </c>
      <c r="K556" s="102">
        <v>260</v>
      </c>
      <c r="L556" s="66"/>
      <c r="M556" s="38"/>
    </row>
    <row r="557" spans="1:13" x14ac:dyDescent="0.15">
      <c r="A557" s="690"/>
      <c r="B557" s="690"/>
      <c r="C557" s="690"/>
      <c r="D557" s="690"/>
      <c r="E557" s="690"/>
      <c r="F557" s="690"/>
      <c r="G557" s="690"/>
      <c r="H557" s="690"/>
      <c r="I557" s="690"/>
      <c r="J557" s="690"/>
      <c r="K557" s="690"/>
      <c r="L557" s="690"/>
      <c r="M557" s="38"/>
    </row>
    <row r="558" spans="1:13" ht="68.25" customHeight="1" x14ac:dyDescent="0.15">
      <c r="A558" s="22">
        <v>22</v>
      </c>
      <c r="B558" s="203" t="s">
        <v>425</v>
      </c>
      <c r="C558" s="595" t="s">
        <v>488</v>
      </c>
      <c r="D558" s="596"/>
      <c r="E558" s="596"/>
      <c r="F558" s="596"/>
      <c r="G558" s="596"/>
      <c r="H558" s="596"/>
      <c r="I558" s="596"/>
      <c r="J558" s="596"/>
      <c r="K558" s="596"/>
      <c r="L558" s="600"/>
      <c r="M558" s="38"/>
    </row>
    <row r="559" spans="1:13" x14ac:dyDescent="0.15">
      <c r="A559" s="22"/>
      <c r="B559" s="22"/>
      <c r="C559" s="68" t="s">
        <v>230</v>
      </c>
      <c r="D559" s="616"/>
      <c r="E559" s="69">
        <v>1</v>
      </c>
      <c r="F559" s="70">
        <v>2.2999999999999998</v>
      </c>
      <c r="G559" s="70"/>
      <c r="H559" s="70">
        <v>3.15</v>
      </c>
      <c r="I559" s="70">
        <f>E559*F559*H559</f>
        <v>7.2449999999999992</v>
      </c>
      <c r="J559" s="579"/>
      <c r="K559" s="580"/>
      <c r="L559" s="581"/>
      <c r="M559" s="38"/>
    </row>
    <row r="560" spans="1:13" x14ac:dyDescent="0.15">
      <c r="A560" s="22"/>
      <c r="B560" s="22"/>
      <c r="C560" s="68"/>
      <c r="D560" s="618"/>
      <c r="E560" s="69">
        <v>-1</v>
      </c>
      <c r="F560" s="70">
        <v>0.9</v>
      </c>
      <c r="G560" s="70"/>
      <c r="H560" s="70">
        <v>2.4</v>
      </c>
      <c r="I560" s="70">
        <f>E560*F560*H560</f>
        <v>-2.16</v>
      </c>
      <c r="J560" s="585"/>
      <c r="K560" s="586"/>
      <c r="L560" s="587"/>
      <c r="M560" s="38"/>
    </row>
    <row r="561" spans="1:13" x14ac:dyDescent="0.15">
      <c r="A561" s="601"/>
      <c r="B561" s="602"/>
      <c r="C561" s="602"/>
      <c r="D561" s="602"/>
      <c r="E561" s="602"/>
      <c r="F561" s="602"/>
      <c r="G561" s="602"/>
      <c r="H561" s="603"/>
      <c r="I561" s="65">
        <f>SUM(I559:I560)</f>
        <v>5.0849999999999991</v>
      </c>
      <c r="J561" s="64" t="s">
        <v>10</v>
      </c>
      <c r="K561" s="102">
        <f>F564</f>
        <v>3526.95</v>
      </c>
      <c r="L561" s="66">
        <f>ROUND(I561*K561,0)</f>
        <v>17935</v>
      </c>
      <c r="M561" s="38"/>
    </row>
    <row r="562" spans="1:13" x14ac:dyDescent="0.15">
      <c r="A562" s="589"/>
      <c r="B562" s="153"/>
      <c r="C562" s="68" t="s">
        <v>23</v>
      </c>
      <c r="D562" s="616"/>
      <c r="E562" s="69" t="s">
        <v>24</v>
      </c>
      <c r="F562" s="70">
        <v>3359</v>
      </c>
      <c r="G562" s="70" t="s">
        <v>26</v>
      </c>
      <c r="H562" s="622"/>
      <c r="I562" s="623"/>
      <c r="J562" s="623"/>
      <c r="K562" s="623"/>
      <c r="L562" s="624"/>
      <c r="M562" s="38"/>
    </row>
    <row r="563" spans="1:13" x14ac:dyDescent="0.15">
      <c r="A563" s="590"/>
      <c r="B563" s="154"/>
      <c r="C563" s="68" t="s">
        <v>41</v>
      </c>
      <c r="D563" s="617"/>
      <c r="E563" s="69" t="s">
        <v>24</v>
      </c>
      <c r="F563" s="70">
        <f>+ROUND(F562*5%,2)</f>
        <v>167.95</v>
      </c>
      <c r="G563" s="70"/>
      <c r="H563" s="625"/>
      <c r="I563" s="626"/>
      <c r="J563" s="626"/>
      <c r="K563" s="626"/>
      <c r="L563" s="627"/>
      <c r="M563" s="38"/>
    </row>
    <row r="564" spans="1:13" x14ac:dyDescent="0.15">
      <c r="A564" s="591"/>
      <c r="B564" s="155"/>
      <c r="C564" s="68"/>
      <c r="D564" s="618"/>
      <c r="E564" s="69" t="s">
        <v>24</v>
      </c>
      <c r="F564" s="70">
        <f>SUM(F562:F563)</f>
        <v>3526.95</v>
      </c>
      <c r="G564" s="70" t="s">
        <v>26</v>
      </c>
      <c r="H564" s="628"/>
      <c r="I564" s="629"/>
      <c r="J564" s="629"/>
      <c r="K564" s="629"/>
      <c r="L564" s="630"/>
      <c r="M564" s="38"/>
    </row>
    <row r="565" spans="1:13" x14ac:dyDescent="0.15">
      <c r="A565" s="592"/>
      <c r="B565" s="593"/>
      <c r="C565" s="593"/>
      <c r="D565" s="593"/>
      <c r="E565" s="593"/>
      <c r="F565" s="593"/>
      <c r="G565" s="593"/>
      <c r="H565" s="593"/>
      <c r="I565" s="593"/>
      <c r="J565" s="593"/>
      <c r="K565" s="593"/>
      <c r="L565" s="594"/>
      <c r="M565" s="38"/>
    </row>
    <row r="566" spans="1:13" ht="131.25" customHeight="1" x14ac:dyDescent="0.15">
      <c r="A566" s="22">
        <v>23</v>
      </c>
      <c r="B566" s="203" t="s">
        <v>426</v>
      </c>
      <c r="C566" s="595" t="s">
        <v>231</v>
      </c>
      <c r="D566" s="596"/>
      <c r="E566" s="596"/>
      <c r="F566" s="596"/>
      <c r="G566" s="596"/>
      <c r="H566" s="596"/>
      <c r="I566" s="596"/>
      <c r="J566" s="596"/>
      <c r="K566" s="596"/>
      <c r="L566" s="600"/>
      <c r="M566" s="38"/>
    </row>
    <row r="567" spans="1:13" x14ac:dyDescent="0.15">
      <c r="A567" s="22"/>
      <c r="B567" s="22"/>
      <c r="C567" s="68" t="s">
        <v>232</v>
      </c>
      <c r="D567" s="68"/>
      <c r="E567" s="69">
        <v>1</v>
      </c>
      <c r="F567" s="70">
        <v>11.28</v>
      </c>
      <c r="G567" s="70">
        <v>3.65</v>
      </c>
      <c r="H567" s="70"/>
      <c r="I567" s="70">
        <f>E567*F567*G567</f>
        <v>41.171999999999997</v>
      </c>
      <c r="J567" s="619"/>
      <c r="K567" s="620"/>
      <c r="L567" s="621"/>
      <c r="M567" s="38"/>
    </row>
    <row r="568" spans="1:13" x14ac:dyDescent="0.15">
      <c r="A568" s="601"/>
      <c r="B568" s="602"/>
      <c r="C568" s="602"/>
      <c r="D568" s="602"/>
      <c r="E568" s="602"/>
      <c r="F568" s="602"/>
      <c r="G568" s="602"/>
      <c r="H568" s="603"/>
      <c r="I568" s="65">
        <f>I567</f>
        <v>41.171999999999997</v>
      </c>
      <c r="J568" s="64" t="s">
        <v>10</v>
      </c>
      <c r="K568" s="102">
        <f>F571</f>
        <v>4188.45</v>
      </c>
      <c r="L568" s="66">
        <f>ROUND(I568*K568,0)</f>
        <v>172447</v>
      </c>
      <c r="M568" s="38"/>
    </row>
    <row r="569" spans="1:13" x14ac:dyDescent="0.15">
      <c r="A569" s="589"/>
      <c r="B569" s="153"/>
      <c r="C569" s="68" t="s">
        <v>23</v>
      </c>
      <c r="D569" s="616"/>
      <c r="E569" s="69" t="s">
        <v>24</v>
      </c>
      <c r="F569" s="70">
        <v>3989</v>
      </c>
      <c r="G569" s="70" t="s">
        <v>26</v>
      </c>
      <c r="H569" s="622"/>
      <c r="I569" s="623"/>
      <c r="J569" s="623"/>
      <c r="K569" s="623"/>
      <c r="L569" s="624"/>
      <c r="M569" s="38"/>
    </row>
    <row r="570" spans="1:13" x14ac:dyDescent="0.15">
      <c r="A570" s="590"/>
      <c r="B570" s="154"/>
      <c r="C570" s="68" t="s">
        <v>41</v>
      </c>
      <c r="D570" s="617"/>
      <c r="E570" s="69" t="s">
        <v>24</v>
      </c>
      <c r="F570" s="70">
        <f>+ROUND(F569*5%,2)</f>
        <v>199.45</v>
      </c>
      <c r="G570" s="70"/>
      <c r="H570" s="625"/>
      <c r="I570" s="626"/>
      <c r="J570" s="626"/>
      <c r="K570" s="626"/>
      <c r="L570" s="627"/>
      <c r="M570" s="38"/>
    </row>
    <row r="571" spans="1:13" x14ac:dyDescent="0.15">
      <c r="A571" s="591"/>
      <c r="B571" s="155"/>
      <c r="C571" s="68"/>
      <c r="D571" s="618"/>
      <c r="E571" s="69" t="s">
        <v>24</v>
      </c>
      <c r="F571" s="70">
        <f>SUM(F569:F570)</f>
        <v>4188.45</v>
      </c>
      <c r="G571" s="70" t="s">
        <v>26</v>
      </c>
      <c r="H571" s="628"/>
      <c r="I571" s="629"/>
      <c r="J571" s="629"/>
      <c r="K571" s="629"/>
      <c r="L571" s="630"/>
      <c r="M571" s="38"/>
    </row>
    <row r="572" spans="1:13" x14ac:dyDescent="0.15">
      <c r="A572" s="592"/>
      <c r="B572" s="593"/>
      <c r="C572" s="593"/>
      <c r="D572" s="593"/>
      <c r="E572" s="593"/>
      <c r="F572" s="593"/>
      <c r="G572" s="593"/>
      <c r="H572" s="593"/>
      <c r="I572" s="593"/>
      <c r="J572" s="593"/>
      <c r="K572" s="593"/>
      <c r="L572" s="594"/>
      <c r="M572" s="38"/>
    </row>
    <row r="573" spans="1:13" ht="113.85" customHeight="1" x14ac:dyDescent="0.15">
      <c r="A573" s="22">
        <v>24</v>
      </c>
      <c r="B573" s="203" t="s">
        <v>427</v>
      </c>
      <c r="C573" s="595" t="s">
        <v>355</v>
      </c>
      <c r="D573" s="596"/>
      <c r="E573" s="596"/>
      <c r="F573" s="596"/>
      <c r="G573" s="596"/>
      <c r="H573" s="596"/>
      <c r="I573" s="596"/>
      <c r="J573" s="596"/>
      <c r="K573" s="596"/>
      <c r="L573" s="600"/>
      <c r="M573" s="38"/>
    </row>
    <row r="574" spans="1:13" x14ac:dyDescent="0.15">
      <c r="A574" s="22"/>
      <c r="B574" s="22"/>
      <c r="C574" s="68" t="s">
        <v>235</v>
      </c>
      <c r="D574" s="68"/>
      <c r="E574" s="69">
        <v>1</v>
      </c>
      <c r="F574" s="70">
        <v>7.5</v>
      </c>
      <c r="G574" s="70"/>
      <c r="H574" s="70">
        <v>2.8</v>
      </c>
      <c r="I574" s="70">
        <f>E574*F574*H574</f>
        <v>21</v>
      </c>
      <c r="J574" s="619"/>
      <c r="K574" s="620"/>
      <c r="L574" s="621"/>
      <c r="M574" s="38"/>
    </row>
    <row r="575" spans="1:13" x14ac:dyDescent="0.15">
      <c r="A575" s="601"/>
      <c r="B575" s="602"/>
      <c r="C575" s="602"/>
      <c r="D575" s="602"/>
      <c r="E575" s="602"/>
      <c r="F575" s="602"/>
      <c r="G575" s="602"/>
      <c r="H575" s="603"/>
      <c r="I575" s="65">
        <f>I574</f>
        <v>21</v>
      </c>
      <c r="J575" s="63" t="s">
        <v>10</v>
      </c>
      <c r="K575" s="102">
        <f>F578</f>
        <v>2764.65</v>
      </c>
      <c r="L575" s="66">
        <f>ROUND(I575*K575,0)</f>
        <v>58058</v>
      </c>
      <c r="M575" s="38"/>
    </row>
    <row r="576" spans="1:13" x14ac:dyDescent="0.15">
      <c r="A576" s="589"/>
      <c r="B576" s="153"/>
      <c r="C576" s="68" t="s">
        <v>23</v>
      </c>
      <c r="D576" s="616"/>
      <c r="E576" s="69" t="s">
        <v>24</v>
      </c>
      <c r="F576" s="70">
        <v>2633</v>
      </c>
      <c r="G576" s="70" t="s">
        <v>26</v>
      </c>
      <c r="H576" s="622"/>
      <c r="I576" s="623"/>
      <c r="J576" s="623"/>
      <c r="K576" s="623"/>
      <c r="L576" s="624"/>
      <c r="M576" s="38"/>
    </row>
    <row r="577" spans="1:13" x14ac:dyDescent="0.15">
      <c r="A577" s="590"/>
      <c r="B577" s="154"/>
      <c r="C577" s="68" t="s">
        <v>41</v>
      </c>
      <c r="D577" s="617"/>
      <c r="E577" s="69" t="s">
        <v>24</v>
      </c>
      <c r="F577" s="70">
        <f>+ROUND(F576*5%,2)</f>
        <v>131.65</v>
      </c>
      <c r="G577" s="70"/>
      <c r="H577" s="625"/>
      <c r="I577" s="626"/>
      <c r="J577" s="626"/>
      <c r="K577" s="626"/>
      <c r="L577" s="627"/>
      <c r="M577" s="38"/>
    </row>
    <row r="578" spans="1:13" x14ac:dyDescent="0.15">
      <c r="A578" s="591"/>
      <c r="B578" s="155"/>
      <c r="C578" s="68"/>
      <c r="D578" s="618"/>
      <c r="E578" s="69" t="s">
        <v>24</v>
      </c>
      <c r="F578" s="70">
        <f>SUM(F576:F577)</f>
        <v>2764.65</v>
      </c>
      <c r="G578" s="70" t="s">
        <v>26</v>
      </c>
      <c r="H578" s="628"/>
      <c r="I578" s="629"/>
      <c r="J578" s="629"/>
      <c r="K578" s="629"/>
      <c r="L578" s="630"/>
      <c r="M578" s="38"/>
    </row>
    <row r="579" spans="1:13" x14ac:dyDescent="0.15">
      <c r="A579" s="592"/>
      <c r="B579" s="593"/>
      <c r="C579" s="593"/>
      <c r="D579" s="593"/>
      <c r="E579" s="593"/>
      <c r="F579" s="593"/>
      <c r="G579" s="593"/>
      <c r="H579" s="593"/>
      <c r="I579" s="593"/>
      <c r="J579" s="593"/>
      <c r="K579" s="593"/>
      <c r="L579" s="594"/>
      <c r="M579" s="38"/>
    </row>
    <row r="580" spans="1:13" ht="56.25" customHeight="1" x14ac:dyDescent="0.15">
      <c r="A580" s="22">
        <v>25</v>
      </c>
      <c r="B580" s="203" t="s">
        <v>428</v>
      </c>
      <c r="C580" s="595" t="s">
        <v>236</v>
      </c>
      <c r="D580" s="596"/>
      <c r="E580" s="596"/>
      <c r="F580" s="596"/>
      <c r="G580" s="596"/>
      <c r="H580" s="596"/>
      <c r="I580" s="596"/>
      <c r="J580" s="596"/>
      <c r="K580" s="596"/>
      <c r="L580" s="600"/>
      <c r="M580" s="38"/>
    </row>
    <row r="581" spans="1:13" x14ac:dyDescent="0.15">
      <c r="A581" s="22"/>
      <c r="B581" s="22"/>
      <c r="C581" s="68" t="s">
        <v>235</v>
      </c>
      <c r="D581" s="68"/>
      <c r="E581" s="69">
        <v>1</v>
      </c>
      <c r="F581" s="70">
        <v>7.5</v>
      </c>
      <c r="G581" s="70"/>
      <c r="H581" s="70">
        <v>2.8</v>
      </c>
      <c r="I581" s="70">
        <f>E581*F581*H581</f>
        <v>21</v>
      </c>
      <c r="J581" s="619"/>
      <c r="K581" s="620"/>
      <c r="L581" s="621"/>
      <c r="M581" s="38"/>
    </row>
    <row r="582" spans="1:13" x14ac:dyDescent="0.15">
      <c r="A582" s="601"/>
      <c r="B582" s="602"/>
      <c r="C582" s="602"/>
      <c r="D582" s="602"/>
      <c r="E582" s="602"/>
      <c r="F582" s="602"/>
      <c r="G582" s="602"/>
      <c r="H582" s="603"/>
      <c r="I582" s="65">
        <f>I581</f>
        <v>21</v>
      </c>
      <c r="J582" s="64" t="s">
        <v>10</v>
      </c>
      <c r="K582" s="102">
        <f>F585</f>
        <v>941.85</v>
      </c>
      <c r="L582" s="66">
        <f>ROUND(I582*K582,0)</f>
        <v>19779</v>
      </c>
      <c r="M582" s="38"/>
    </row>
    <row r="583" spans="1:13" x14ac:dyDescent="0.15">
      <c r="A583" s="589"/>
      <c r="B583" s="153"/>
      <c r="C583" s="68" t="s">
        <v>23</v>
      </c>
      <c r="D583" s="616"/>
      <c r="E583" s="69" t="s">
        <v>24</v>
      </c>
      <c r="F583" s="70">
        <v>897</v>
      </c>
      <c r="G583" s="70" t="s">
        <v>26</v>
      </c>
      <c r="H583" s="622"/>
      <c r="I583" s="623"/>
      <c r="J583" s="623"/>
      <c r="K583" s="623"/>
      <c r="L583" s="624"/>
      <c r="M583" s="38"/>
    </row>
    <row r="584" spans="1:13" x14ac:dyDescent="0.15">
      <c r="A584" s="590"/>
      <c r="B584" s="154"/>
      <c r="C584" s="68" t="s">
        <v>41</v>
      </c>
      <c r="D584" s="617"/>
      <c r="E584" s="69" t="s">
        <v>24</v>
      </c>
      <c r="F584" s="70">
        <f>+ROUND(F583*5%,2)</f>
        <v>44.85</v>
      </c>
      <c r="G584" s="70"/>
      <c r="H584" s="625"/>
      <c r="I584" s="626"/>
      <c r="J584" s="626"/>
      <c r="K584" s="626"/>
      <c r="L584" s="627"/>
      <c r="M584" s="38"/>
    </row>
    <row r="585" spans="1:13" x14ac:dyDescent="0.15">
      <c r="A585" s="591"/>
      <c r="B585" s="155"/>
      <c r="C585" s="68"/>
      <c r="D585" s="618"/>
      <c r="E585" s="69" t="s">
        <v>24</v>
      </c>
      <c r="F585" s="70">
        <f>SUM(F583:F584)</f>
        <v>941.85</v>
      </c>
      <c r="G585" s="70" t="s">
        <v>26</v>
      </c>
      <c r="H585" s="628"/>
      <c r="I585" s="629"/>
      <c r="J585" s="629"/>
      <c r="K585" s="629"/>
      <c r="L585" s="630"/>
      <c r="M585" s="38"/>
    </row>
    <row r="586" spans="1:13" x14ac:dyDescent="0.15">
      <c r="A586" s="592"/>
      <c r="B586" s="593"/>
      <c r="C586" s="593"/>
      <c r="D586" s="593"/>
      <c r="E586" s="593"/>
      <c r="F586" s="593"/>
      <c r="G586" s="593"/>
      <c r="H586" s="593"/>
      <c r="I586" s="593"/>
      <c r="J586" s="593"/>
      <c r="K586" s="593"/>
      <c r="L586" s="594"/>
      <c r="M586" s="38"/>
    </row>
    <row r="587" spans="1:13" ht="99" customHeight="1" x14ac:dyDescent="0.15">
      <c r="A587" s="22">
        <v>26</v>
      </c>
      <c r="B587" s="203" t="s">
        <v>429</v>
      </c>
      <c r="C587" s="595" t="s">
        <v>356</v>
      </c>
      <c r="D587" s="596"/>
      <c r="E587" s="596"/>
      <c r="F587" s="596"/>
      <c r="G587" s="596"/>
      <c r="H587" s="596"/>
      <c r="I587" s="596"/>
      <c r="J587" s="596"/>
      <c r="K587" s="596"/>
      <c r="L587" s="600"/>
      <c r="M587" s="38"/>
    </row>
    <row r="588" spans="1:13" x14ac:dyDescent="0.15">
      <c r="A588" s="22"/>
      <c r="B588" s="152"/>
      <c r="C588" s="667" t="s">
        <v>243</v>
      </c>
      <c r="D588" s="668"/>
      <c r="E588" s="668"/>
      <c r="F588" s="668"/>
      <c r="G588" s="668"/>
      <c r="H588" s="668"/>
      <c r="I588" s="669"/>
      <c r="J588" s="579"/>
      <c r="K588" s="580"/>
      <c r="L588" s="581"/>
      <c r="M588" s="38"/>
    </row>
    <row r="589" spans="1:13" x14ac:dyDescent="0.15">
      <c r="A589" s="589"/>
      <c r="B589" s="153"/>
      <c r="C589" s="68" t="s">
        <v>244</v>
      </c>
      <c r="D589" s="616"/>
      <c r="E589" s="69">
        <v>2</v>
      </c>
      <c r="F589" s="70">
        <v>2.9</v>
      </c>
      <c r="G589" s="70">
        <v>0.9</v>
      </c>
      <c r="H589" s="70"/>
      <c r="I589" s="70">
        <f>E589*F589*G589</f>
        <v>5.22</v>
      </c>
      <c r="J589" s="582"/>
      <c r="K589" s="583"/>
      <c r="L589" s="584"/>
      <c r="M589" s="38"/>
    </row>
    <row r="590" spans="1:13" x14ac:dyDescent="0.15">
      <c r="A590" s="590"/>
      <c r="B590" s="154"/>
      <c r="C590" s="68" t="s">
        <v>245</v>
      </c>
      <c r="D590" s="617"/>
      <c r="E590" s="69">
        <v>2</v>
      </c>
      <c r="F590" s="70">
        <v>3.45</v>
      </c>
      <c r="G590" s="70">
        <v>0.9</v>
      </c>
      <c r="H590" s="70"/>
      <c r="I590" s="70">
        <f>E590*F590*G590</f>
        <v>6.2100000000000009</v>
      </c>
      <c r="J590" s="585"/>
      <c r="K590" s="586"/>
      <c r="L590" s="587"/>
      <c r="M590" s="38"/>
    </row>
    <row r="591" spans="1:13" x14ac:dyDescent="0.15">
      <c r="A591" s="591"/>
      <c r="B591" s="155"/>
      <c r="C591" s="68"/>
      <c r="D591" s="618"/>
      <c r="E591" s="69"/>
      <c r="F591" s="70"/>
      <c r="G591" s="70"/>
      <c r="H591" s="70"/>
      <c r="I591" s="71">
        <f>SUM(I589:I590)</f>
        <v>11.43</v>
      </c>
      <c r="J591" s="67" t="s">
        <v>10</v>
      </c>
      <c r="K591" s="676"/>
      <c r="L591" s="677"/>
      <c r="M591" s="38"/>
    </row>
    <row r="592" spans="1:13" x14ac:dyDescent="0.15">
      <c r="A592" s="117"/>
      <c r="B592" s="117"/>
      <c r="C592" s="118" t="s">
        <v>246</v>
      </c>
      <c r="D592" s="643"/>
      <c r="E592" s="644"/>
      <c r="F592" s="644"/>
      <c r="G592" s="644"/>
      <c r="H592" s="645"/>
      <c r="I592" s="65">
        <f>I591*8</f>
        <v>91.44</v>
      </c>
      <c r="J592" s="64" t="s">
        <v>247</v>
      </c>
      <c r="K592" s="102">
        <f>F595</f>
        <v>593.25</v>
      </c>
      <c r="L592" s="66">
        <f>ROUND(I592*K592,0)</f>
        <v>54247</v>
      </c>
      <c r="M592" s="38"/>
    </row>
    <row r="593" spans="1:13" x14ac:dyDescent="0.15">
      <c r="A593" s="589"/>
      <c r="B593" s="153"/>
      <c r="C593" s="68" t="s">
        <v>23</v>
      </c>
      <c r="D593" s="616"/>
      <c r="E593" s="69" t="s">
        <v>24</v>
      </c>
      <c r="F593" s="70">
        <v>565</v>
      </c>
      <c r="G593" s="70" t="s">
        <v>26</v>
      </c>
      <c r="H593" s="622"/>
      <c r="I593" s="623"/>
      <c r="J593" s="623"/>
      <c r="K593" s="623"/>
      <c r="L593" s="624"/>
      <c r="M593" s="38"/>
    </row>
    <row r="594" spans="1:13" x14ac:dyDescent="0.15">
      <c r="A594" s="590"/>
      <c r="B594" s="154"/>
      <c r="C594" s="68" t="s">
        <v>41</v>
      </c>
      <c r="D594" s="617"/>
      <c r="E594" s="69" t="s">
        <v>24</v>
      </c>
      <c r="F594" s="70">
        <f>+ROUND(F593*5%,2)</f>
        <v>28.25</v>
      </c>
      <c r="G594" s="70"/>
      <c r="H594" s="625"/>
      <c r="I594" s="626"/>
      <c r="J594" s="626"/>
      <c r="K594" s="626"/>
      <c r="L594" s="627"/>
      <c r="M594" s="38"/>
    </row>
    <row r="595" spans="1:13" x14ac:dyDescent="0.15">
      <c r="A595" s="591"/>
      <c r="B595" s="155"/>
      <c r="C595" s="68"/>
      <c r="D595" s="618"/>
      <c r="E595" s="69" t="s">
        <v>24</v>
      </c>
      <c r="F595" s="70">
        <f>SUM(F593:F594)</f>
        <v>593.25</v>
      </c>
      <c r="G595" s="70" t="s">
        <v>26</v>
      </c>
      <c r="H595" s="628"/>
      <c r="I595" s="629"/>
      <c r="J595" s="629"/>
      <c r="K595" s="629"/>
      <c r="L595" s="630"/>
      <c r="M595" s="38"/>
    </row>
    <row r="596" spans="1:13" x14ac:dyDescent="0.15">
      <c r="A596" s="592"/>
      <c r="B596" s="593"/>
      <c r="C596" s="593"/>
      <c r="D596" s="593"/>
      <c r="E596" s="593"/>
      <c r="F596" s="593"/>
      <c r="G596" s="593"/>
      <c r="H596" s="593"/>
      <c r="I596" s="593"/>
      <c r="J596" s="593"/>
      <c r="K596" s="593"/>
      <c r="L596" s="594"/>
      <c r="M596" s="38"/>
    </row>
    <row r="597" spans="1:13" s="34" customFormat="1" ht="58.5" customHeight="1" x14ac:dyDescent="0.15">
      <c r="A597" s="50">
        <v>27</v>
      </c>
      <c r="B597" s="203" t="s">
        <v>430</v>
      </c>
      <c r="C597" s="595" t="s">
        <v>237</v>
      </c>
      <c r="D597" s="596"/>
      <c r="E597" s="596"/>
      <c r="F597" s="596"/>
      <c r="G597" s="596"/>
      <c r="H597" s="596"/>
      <c r="I597" s="596"/>
      <c r="J597" s="596"/>
      <c r="K597" s="596"/>
      <c r="L597" s="600"/>
      <c r="M597" s="39"/>
    </row>
    <row r="598" spans="1:13" s="34" customFormat="1" x14ac:dyDescent="0.15">
      <c r="A598" s="50"/>
      <c r="B598" s="156"/>
      <c r="C598" s="673" t="s">
        <v>248</v>
      </c>
      <c r="D598" s="674"/>
      <c r="E598" s="674"/>
      <c r="F598" s="674"/>
      <c r="G598" s="674"/>
      <c r="H598" s="674"/>
      <c r="I598" s="675"/>
      <c r="J598" s="579"/>
      <c r="K598" s="580"/>
      <c r="L598" s="581"/>
      <c r="M598" s="39"/>
    </row>
    <row r="599" spans="1:13" s="34" customFormat="1" x14ac:dyDescent="0.15">
      <c r="A599" s="50"/>
      <c r="B599" s="50"/>
      <c r="C599" s="68" t="s">
        <v>92</v>
      </c>
      <c r="D599" s="616"/>
      <c r="E599" s="69">
        <v>1</v>
      </c>
      <c r="F599" s="70">
        <v>2.2000000000000002</v>
      </c>
      <c r="G599" s="70"/>
      <c r="H599" s="70">
        <v>3</v>
      </c>
      <c r="I599" s="70">
        <f t="shared" ref="I599:I607" si="29">+ROUND(E599*F599*H599,2)</f>
        <v>6.6</v>
      </c>
      <c r="J599" s="582"/>
      <c r="K599" s="583"/>
      <c r="L599" s="584"/>
      <c r="M599" s="39"/>
    </row>
    <row r="600" spans="1:13" s="34" customFormat="1" x14ac:dyDescent="0.15">
      <c r="A600" s="50"/>
      <c r="B600" s="50"/>
      <c r="C600" s="68" t="s">
        <v>93</v>
      </c>
      <c r="D600" s="617"/>
      <c r="E600" s="69">
        <v>1</v>
      </c>
      <c r="F600" s="70">
        <f>12.675-(0.375+0.375)</f>
        <v>11.925000000000001</v>
      </c>
      <c r="G600" s="70"/>
      <c r="H600" s="70">
        <v>1.5</v>
      </c>
      <c r="I600" s="70">
        <f t="shared" si="29"/>
        <v>17.89</v>
      </c>
      <c r="J600" s="582"/>
      <c r="K600" s="583"/>
      <c r="L600" s="584"/>
      <c r="M600" s="39"/>
    </row>
    <row r="601" spans="1:13" s="34" customFormat="1" x14ac:dyDescent="0.15">
      <c r="A601" s="50"/>
      <c r="B601" s="50"/>
      <c r="C601" s="68" t="s">
        <v>94</v>
      </c>
      <c r="D601" s="617"/>
      <c r="E601" s="69">
        <v>1</v>
      </c>
      <c r="F601" s="70">
        <v>1.8</v>
      </c>
      <c r="G601" s="70"/>
      <c r="H601" s="70">
        <v>0.6</v>
      </c>
      <c r="I601" s="70">
        <f t="shared" si="29"/>
        <v>1.08</v>
      </c>
      <c r="J601" s="582"/>
      <c r="K601" s="583"/>
      <c r="L601" s="584"/>
      <c r="M601" s="39"/>
    </row>
    <row r="602" spans="1:13" s="34" customFormat="1" x14ac:dyDescent="0.15">
      <c r="A602" s="50"/>
      <c r="B602" s="50"/>
      <c r="C602" s="68" t="s">
        <v>95</v>
      </c>
      <c r="D602" s="617"/>
      <c r="E602" s="69">
        <v>1</v>
      </c>
      <c r="F602" s="70">
        <v>0.78500000000000003</v>
      </c>
      <c r="G602" s="70"/>
      <c r="H602" s="70">
        <v>0.6</v>
      </c>
      <c r="I602" s="70">
        <f t="shared" si="29"/>
        <v>0.47</v>
      </c>
      <c r="J602" s="582"/>
      <c r="K602" s="583"/>
      <c r="L602" s="584"/>
      <c r="M602" s="39"/>
    </row>
    <row r="603" spans="1:13" s="34" customFormat="1" x14ac:dyDescent="0.15">
      <c r="A603" s="50"/>
      <c r="B603" s="50"/>
      <c r="C603" s="68" t="s">
        <v>96</v>
      </c>
      <c r="D603" s="617"/>
      <c r="E603" s="69">
        <v>1</v>
      </c>
      <c r="F603" s="70">
        <v>1.5</v>
      </c>
      <c r="G603" s="70"/>
      <c r="H603" s="70">
        <v>0.6</v>
      </c>
      <c r="I603" s="70">
        <f t="shared" si="29"/>
        <v>0.9</v>
      </c>
      <c r="J603" s="582"/>
      <c r="K603" s="583"/>
      <c r="L603" s="584"/>
      <c r="M603" s="39"/>
    </row>
    <row r="604" spans="1:13" s="34" customFormat="1" x14ac:dyDescent="0.15">
      <c r="A604" s="50"/>
      <c r="B604" s="50"/>
      <c r="C604" s="68" t="s">
        <v>97</v>
      </c>
      <c r="D604" s="617"/>
      <c r="E604" s="69">
        <v>1</v>
      </c>
      <c r="F604" s="70">
        <v>1.8</v>
      </c>
      <c r="G604" s="70"/>
      <c r="H604" s="70">
        <v>1.5</v>
      </c>
      <c r="I604" s="70">
        <f t="shared" si="29"/>
        <v>2.7</v>
      </c>
      <c r="J604" s="582"/>
      <c r="K604" s="583"/>
      <c r="L604" s="584"/>
      <c r="M604" s="39"/>
    </row>
    <row r="605" spans="1:13" s="34" customFormat="1" x14ac:dyDescent="0.15">
      <c r="A605" s="50"/>
      <c r="B605" s="50"/>
      <c r="C605" s="68" t="s">
        <v>98</v>
      </c>
      <c r="D605" s="617"/>
      <c r="E605" s="69">
        <v>1</v>
      </c>
      <c r="F605" s="70">
        <v>1.8</v>
      </c>
      <c r="G605" s="70"/>
      <c r="H605" s="70">
        <v>1.5</v>
      </c>
      <c r="I605" s="70">
        <f t="shared" si="29"/>
        <v>2.7</v>
      </c>
      <c r="J605" s="582"/>
      <c r="K605" s="583"/>
      <c r="L605" s="584"/>
      <c r="M605" s="39"/>
    </row>
    <row r="606" spans="1:13" s="34" customFormat="1" x14ac:dyDescent="0.15">
      <c r="A606" s="50"/>
      <c r="B606" s="50"/>
      <c r="C606" s="68" t="s">
        <v>98</v>
      </c>
      <c r="D606" s="617"/>
      <c r="E606" s="69">
        <v>1</v>
      </c>
      <c r="F606" s="70">
        <v>1.78</v>
      </c>
      <c r="G606" s="70"/>
      <c r="H606" s="70">
        <v>1.5</v>
      </c>
      <c r="I606" s="70">
        <f t="shared" si="29"/>
        <v>2.67</v>
      </c>
      <c r="J606" s="582"/>
      <c r="K606" s="583"/>
      <c r="L606" s="584"/>
      <c r="M606" s="39"/>
    </row>
    <row r="607" spans="1:13" s="34" customFormat="1" x14ac:dyDescent="0.15">
      <c r="A607" s="50"/>
      <c r="B607" s="50"/>
      <c r="C607" s="68" t="s">
        <v>99</v>
      </c>
      <c r="D607" s="617"/>
      <c r="E607" s="69">
        <v>1</v>
      </c>
      <c r="F607" s="70">
        <v>2.5249999999999999</v>
      </c>
      <c r="G607" s="70"/>
      <c r="H607" s="70">
        <v>1.5</v>
      </c>
      <c r="I607" s="70">
        <f t="shared" si="29"/>
        <v>3.79</v>
      </c>
      <c r="J607" s="585"/>
      <c r="K607" s="586"/>
      <c r="L607" s="587"/>
      <c r="M607" s="39"/>
    </row>
    <row r="608" spans="1:13" s="34" customFormat="1" x14ac:dyDescent="0.15">
      <c r="A608" s="50"/>
      <c r="B608" s="50"/>
      <c r="C608" s="68"/>
      <c r="D608" s="618"/>
      <c r="E608" s="69"/>
      <c r="F608" s="70"/>
      <c r="G608" s="70"/>
      <c r="H608" s="70"/>
      <c r="I608" s="71">
        <f>SUM(I599:I607)</f>
        <v>38.799999999999997</v>
      </c>
      <c r="J608" s="67" t="s">
        <v>10</v>
      </c>
      <c r="K608" s="665"/>
      <c r="L608" s="666"/>
      <c r="M608" s="39"/>
    </row>
    <row r="609" spans="1:13" s="34" customFormat="1" x14ac:dyDescent="0.15">
      <c r="A609" s="643"/>
      <c r="B609" s="644"/>
      <c r="C609" s="644"/>
      <c r="D609" s="644"/>
      <c r="E609" s="645"/>
      <c r="F609" s="119">
        <f>+I608</f>
        <v>38.799999999999997</v>
      </c>
      <c r="G609" s="119">
        <v>17.2</v>
      </c>
      <c r="H609" s="119" t="s">
        <v>43</v>
      </c>
      <c r="I609" s="65">
        <f>+F609*G609</f>
        <v>667.3599999999999</v>
      </c>
      <c r="J609" s="64" t="s">
        <v>44</v>
      </c>
      <c r="K609" s="106">
        <f>+F612</f>
        <v>192.15</v>
      </c>
      <c r="L609" s="66">
        <f>ROUND(I609*K609,0)</f>
        <v>128233</v>
      </c>
      <c r="M609" s="39"/>
    </row>
    <row r="610" spans="1:13" x14ac:dyDescent="0.15">
      <c r="A610" s="649"/>
      <c r="B610" s="147"/>
      <c r="C610" s="68" t="s">
        <v>23</v>
      </c>
      <c r="D610" s="616"/>
      <c r="E610" s="69" t="s">
        <v>24</v>
      </c>
      <c r="F610" s="70">
        <v>183</v>
      </c>
      <c r="G610" s="70" t="s">
        <v>45</v>
      </c>
      <c r="H610" s="622"/>
      <c r="I610" s="623"/>
      <c r="J610" s="623"/>
      <c r="K610" s="623"/>
      <c r="L610" s="624"/>
      <c r="M610" s="38"/>
    </row>
    <row r="611" spans="1:13" x14ac:dyDescent="0.15">
      <c r="A611" s="650"/>
      <c r="B611" s="148"/>
      <c r="C611" s="68" t="s">
        <v>41</v>
      </c>
      <c r="D611" s="617"/>
      <c r="E611" s="69" t="s">
        <v>24</v>
      </c>
      <c r="F611" s="70">
        <f>ROUND(F610*5%,2)</f>
        <v>9.15</v>
      </c>
      <c r="G611" s="70"/>
      <c r="H611" s="625"/>
      <c r="I611" s="626"/>
      <c r="J611" s="626"/>
      <c r="K611" s="626"/>
      <c r="L611" s="627"/>
      <c r="M611" s="38"/>
    </row>
    <row r="612" spans="1:13" x14ac:dyDescent="0.15">
      <c r="A612" s="651"/>
      <c r="B612" s="149"/>
      <c r="C612" s="68"/>
      <c r="D612" s="618"/>
      <c r="E612" s="69" t="s">
        <v>24</v>
      </c>
      <c r="F612" s="70">
        <f>SUM(F610:F611)</f>
        <v>192.15</v>
      </c>
      <c r="G612" s="70" t="s">
        <v>45</v>
      </c>
      <c r="H612" s="628"/>
      <c r="I612" s="629"/>
      <c r="J612" s="629"/>
      <c r="K612" s="629"/>
      <c r="L612" s="630"/>
      <c r="M612" s="38"/>
    </row>
    <row r="613" spans="1:13" x14ac:dyDescent="0.15">
      <c r="A613" s="592"/>
      <c r="B613" s="593"/>
      <c r="C613" s="593"/>
      <c r="D613" s="593"/>
      <c r="E613" s="593"/>
      <c r="F613" s="593"/>
      <c r="G613" s="593"/>
      <c r="H613" s="593"/>
      <c r="I613" s="593"/>
      <c r="J613" s="593"/>
      <c r="K613" s="593"/>
      <c r="L613" s="594"/>
      <c r="M613" s="38"/>
    </row>
    <row r="614" spans="1:13" ht="69.599999999999994" customHeight="1" x14ac:dyDescent="0.15">
      <c r="A614" s="22">
        <v>28</v>
      </c>
      <c r="B614" s="203" t="s">
        <v>431</v>
      </c>
      <c r="C614" s="595" t="s">
        <v>357</v>
      </c>
      <c r="D614" s="596"/>
      <c r="E614" s="596"/>
      <c r="F614" s="596"/>
      <c r="G614" s="596"/>
      <c r="H614" s="596"/>
      <c r="I614" s="596"/>
      <c r="J614" s="596"/>
      <c r="K614" s="596"/>
      <c r="L614" s="600"/>
      <c r="M614" s="38"/>
    </row>
    <row r="615" spans="1:13" x14ac:dyDescent="0.15">
      <c r="A615" s="22"/>
      <c r="B615" s="152"/>
      <c r="C615" s="667" t="s">
        <v>112</v>
      </c>
      <c r="D615" s="668"/>
      <c r="E615" s="668"/>
      <c r="F615" s="668"/>
      <c r="G615" s="668"/>
      <c r="H615" s="668"/>
      <c r="I615" s="669"/>
      <c r="J615" s="607"/>
      <c r="K615" s="608"/>
      <c r="L615" s="609"/>
      <c r="M615" s="38"/>
    </row>
    <row r="616" spans="1:13" x14ac:dyDescent="0.15">
      <c r="A616" s="22"/>
      <c r="B616" s="22"/>
      <c r="C616" s="75" t="s">
        <v>102</v>
      </c>
      <c r="D616" s="616"/>
      <c r="E616" s="69">
        <v>2</v>
      </c>
      <c r="F616" s="69">
        <v>1.5</v>
      </c>
      <c r="G616" s="75"/>
      <c r="H616" s="69">
        <v>2.4</v>
      </c>
      <c r="I616" s="70">
        <f>E616*F616*H616</f>
        <v>7.1999999999999993</v>
      </c>
      <c r="J616" s="610"/>
      <c r="K616" s="611"/>
      <c r="L616" s="612"/>
      <c r="M616" s="38"/>
    </row>
    <row r="617" spans="1:13" x14ac:dyDescent="0.15">
      <c r="A617" s="22"/>
      <c r="B617" s="22"/>
      <c r="C617" s="75" t="s">
        <v>104</v>
      </c>
      <c r="D617" s="618"/>
      <c r="E617" s="69">
        <v>1</v>
      </c>
      <c r="F617" s="69">
        <v>1.825</v>
      </c>
      <c r="G617" s="75"/>
      <c r="H617" s="69">
        <v>2.4</v>
      </c>
      <c r="I617" s="70">
        <f>E617*F617*H617</f>
        <v>4.38</v>
      </c>
      <c r="J617" s="613"/>
      <c r="K617" s="614"/>
      <c r="L617" s="615"/>
      <c r="M617" s="38"/>
    </row>
    <row r="618" spans="1:13" x14ac:dyDescent="0.15">
      <c r="A618" s="601"/>
      <c r="B618" s="602"/>
      <c r="C618" s="602"/>
      <c r="D618" s="602"/>
      <c r="E618" s="602"/>
      <c r="F618" s="602"/>
      <c r="G618" s="602"/>
      <c r="H618" s="603"/>
      <c r="I618" s="65">
        <f>SUM(I616:I617)</f>
        <v>11.579999999999998</v>
      </c>
      <c r="J618" s="64" t="s">
        <v>44</v>
      </c>
      <c r="K618" s="106">
        <f>+F621</f>
        <v>4958.1000000000004</v>
      </c>
      <c r="L618" s="66">
        <f>ROUND(I618*K618,0)</f>
        <v>57415</v>
      </c>
      <c r="M618" s="38"/>
    </row>
    <row r="619" spans="1:13" x14ac:dyDescent="0.15">
      <c r="A619" s="589"/>
      <c r="B619" s="153"/>
      <c r="C619" s="68" t="s">
        <v>23</v>
      </c>
      <c r="D619" s="616"/>
      <c r="E619" s="69" t="s">
        <v>24</v>
      </c>
      <c r="F619" s="70">
        <v>4722</v>
      </c>
      <c r="G619" s="70" t="s">
        <v>26</v>
      </c>
      <c r="H619" s="579"/>
      <c r="I619" s="580"/>
      <c r="J619" s="580"/>
      <c r="K619" s="580"/>
      <c r="L619" s="581"/>
      <c r="M619" s="38"/>
    </row>
    <row r="620" spans="1:13" x14ac:dyDescent="0.15">
      <c r="A620" s="590"/>
      <c r="B620" s="154"/>
      <c r="C620" s="68" t="s">
        <v>41</v>
      </c>
      <c r="D620" s="617"/>
      <c r="E620" s="69" t="s">
        <v>24</v>
      </c>
      <c r="F620" s="70">
        <f>+ROUND(F619*5%,2)</f>
        <v>236.1</v>
      </c>
      <c r="G620" s="70"/>
      <c r="H620" s="582"/>
      <c r="I620" s="583"/>
      <c r="J620" s="583"/>
      <c r="K620" s="583"/>
      <c r="L620" s="584"/>
      <c r="M620" s="38"/>
    </row>
    <row r="621" spans="1:13" x14ac:dyDescent="0.15">
      <c r="A621" s="591"/>
      <c r="B621" s="155"/>
      <c r="C621" s="68"/>
      <c r="D621" s="618"/>
      <c r="E621" s="69" t="s">
        <v>24</v>
      </c>
      <c r="F621" s="70">
        <f>SUM(F619:F620)</f>
        <v>4958.1000000000004</v>
      </c>
      <c r="G621" s="70" t="s">
        <v>26</v>
      </c>
      <c r="H621" s="585"/>
      <c r="I621" s="586"/>
      <c r="J621" s="586"/>
      <c r="K621" s="586"/>
      <c r="L621" s="587"/>
      <c r="M621" s="38"/>
    </row>
    <row r="622" spans="1:13" x14ac:dyDescent="0.15">
      <c r="A622" s="592"/>
      <c r="B622" s="593"/>
      <c r="C622" s="593"/>
      <c r="D622" s="593"/>
      <c r="E622" s="593"/>
      <c r="F622" s="593"/>
      <c r="G622" s="593"/>
      <c r="H622" s="593"/>
      <c r="I622" s="593"/>
      <c r="J622" s="593"/>
      <c r="K622" s="593"/>
      <c r="L622" s="594"/>
      <c r="M622" s="38"/>
    </row>
    <row r="623" spans="1:13" ht="59.25" customHeight="1" x14ac:dyDescent="0.15">
      <c r="A623" s="22">
        <v>29</v>
      </c>
      <c r="B623" s="203" t="s">
        <v>432</v>
      </c>
      <c r="C623" s="595" t="s">
        <v>239</v>
      </c>
      <c r="D623" s="596"/>
      <c r="E623" s="596"/>
      <c r="F623" s="596"/>
      <c r="G623" s="596"/>
      <c r="H623" s="596"/>
      <c r="I623" s="596"/>
      <c r="J623" s="596"/>
      <c r="K623" s="596"/>
      <c r="L623" s="600"/>
      <c r="M623" s="38"/>
    </row>
    <row r="624" spans="1:13" x14ac:dyDescent="0.15">
      <c r="A624" s="22"/>
      <c r="B624" s="22"/>
      <c r="C624" s="75" t="s">
        <v>32</v>
      </c>
      <c r="D624" s="75"/>
      <c r="E624" s="69">
        <v>1</v>
      </c>
      <c r="F624" s="69">
        <v>6</v>
      </c>
      <c r="G624" s="70">
        <v>0.125</v>
      </c>
      <c r="H624" s="70">
        <v>7.4999999999999997E-2</v>
      </c>
      <c r="I624" s="70">
        <f>E624*F624*G624*H624</f>
        <v>5.6249999999999994E-2</v>
      </c>
      <c r="J624" s="634"/>
      <c r="K624" s="635"/>
      <c r="L624" s="636"/>
      <c r="M624" s="38"/>
    </row>
    <row r="625" spans="1:13" x14ac:dyDescent="0.15">
      <c r="A625" s="601"/>
      <c r="B625" s="602"/>
      <c r="C625" s="602"/>
      <c r="D625" s="602"/>
      <c r="E625" s="602"/>
      <c r="F625" s="602"/>
      <c r="G625" s="602"/>
      <c r="H625" s="603"/>
      <c r="I625" s="65">
        <f>I624</f>
        <v>5.6249999999999994E-2</v>
      </c>
      <c r="J625" s="64" t="s">
        <v>116</v>
      </c>
      <c r="K625" s="106">
        <f>+F628</f>
        <v>104580</v>
      </c>
      <c r="L625" s="66">
        <f>ROUND(I625*K625,0)</f>
        <v>5883</v>
      </c>
      <c r="M625" s="38"/>
    </row>
    <row r="626" spans="1:13" x14ac:dyDescent="0.15">
      <c r="A626" s="589"/>
      <c r="B626" s="153"/>
      <c r="C626" s="68" t="s">
        <v>23</v>
      </c>
      <c r="D626" s="616"/>
      <c r="E626" s="69" t="s">
        <v>24</v>
      </c>
      <c r="F626" s="70">
        <v>99600</v>
      </c>
      <c r="G626" s="70" t="s">
        <v>26</v>
      </c>
      <c r="H626" s="579"/>
      <c r="I626" s="580"/>
      <c r="J626" s="580"/>
      <c r="K626" s="580"/>
      <c r="L626" s="581"/>
      <c r="M626" s="38"/>
    </row>
    <row r="627" spans="1:13" x14ac:dyDescent="0.15">
      <c r="A627" s="590"/>
      <c r="B627" s="154"/>
      <c r="C627" s="68" t="s">
        <v>41</v>
      </c>
      <c r="D627" s="617"/>
      <c r="E627" s="69" t="s">
        <v>24</v>
      </c>
      <c r="F627" s="70">
        <f>+ROUND(F626*5%,2)</f>
        <v>4980</v>
      </c>
      <c r="G627" s="70"/>
      <c r="H627" s="582"/>
      <c r="I627" s="583"/>
      <c r="J627" s="583"/>
      <c r="K627" s="583"/>
      <c r="L627" s="584"/>
      <c r="M627" s="38"/>
    </row>
    <row r="628" spans="1:13" x14ac:dyDescent="0.15">
      <c r="A628" s="591"/>
      <c r="B628" s="155"/>
      <c r="C628" s="68"/>
      <c r="D628" s="618"/>
      <c r="E628" s="69" t="s">
        <v>24</v>
      </c>
      <c r="F628" s="70">
        <f>SUM(F626:F627)</f>
        <v>104580</v>
      </c>
      <c r="G628" s="70" t="s">
        <v>26</v>
      </c>
      <c r="H628" s="585"/>
      <c r="I628" s="586"/>
      <c r="J628" s="586"/>
      <c r="K628" s="586"/>
      <c r="L628" s="587"/>
      <c r="M628" s="38"/>
    </row>
    <row r="629" spans="1:13" x14ac:dyDescent="0.15">
      <c r="A629" s="592"/>
      <c r="B629" s="593"/>
      <c r="C629" s="593"/>
      <c r="D629" s="593"/>
      <c r="E629" s="593"/>
      <c r="F629" s="593"/>
      <c r="G629" s="593"/>
      <c r="H629" s="593"/>
      <c r="I629" s="593"/>
      <c r="J629" s="593"/>
      <c r="K629" s="593"/>
      <c r="L629" s="594"/>
      <c r="M629" s="38"/>
    </row>
    <row r="630" spans="1:13" ht="81" customHeight="1" x14ac:dyDescent="0.15">
      <c r="A630" s="22">
        <v>30</v>
      </c>
      <c r="B630" s="203" t="s">
        <v>433</v>
      </c>
      <c r="C630" s="595" t="s">
        <v>240</v>
      </c>
      <c r="D630" s="596"/>
      <c r="E630" s="596"/>
      <c r="F630" s="596"/>
      <c r="G630" s="596"/>
      <c r="H630" s="596"/>
      <c r="I630" s="596"/>
      <c r="J630" s="596"/>
      <c r="K630" s="596"/>
      <c r="L630" s="600"/>
      <c r="M630" s="38"/>
    </row>
    <row r="631" spans="1:13" x14ac:dyDescent="0.15">
      <c r="A631" s="22"/>
      <c r="B631" s="22"/>
      <c r="C631" s="75" t="s">
        <v>32</v>
      </c>
      <c r="D631" s="616"/>
      <c r="E631" s="69">
        <v>1</v>
      </c>
      <c r="F631" s="69"/>
      <c r="G631" s="75"/>
      <c r="H631" s="69"/>
      <c r="I631" s="69">
        <v>1</v>
      </c>
      <c r="J631" s="607"/>
      <c r="K631" s="608"/>
      <c r="L631" s="609"/>
      <c r="M631" s="38"/>
    </row>
    <row r="632" spans="1:13" x14ac:dyDescent="0.15">
      <c r="A632" s="22"/>
      <c r="B632" s="22"/>
      <c r="C632" s="75" t="s">
        <v>33</v>
      </c>
      <c r="D632" s="618"/>
      <c r="E632" s="69">
        <v>3</v>
      </c>
      <c r="F632" s="69"/>
      <c r="G632" s="75"/>
      <c r="H632" s="69"/>
      <c r="I632" s="69">
        <v>3</v>
      </c>
      <c r="J632" s="613"/>
      <c r="K632" s="614"/>
      <c r="L632" s="615"/>
      <c r="M632" s="38"/>
    </row>
    <row r="633" spans="1:13" x14ac:dyDescent="0.15">
      <c r="A633" s="601"/>
      <c r="B633" s="602"/>
      <c r="C633" s="602"/>
      <c r="D633" s="602"/>
      <c r="E633" s="602"/>
      <c r="F633" s="602"/>
      <c r="G633" s="602"/>
      <c r="H633" s="603"/>
      <c r="I633" s="64">
        <f>SUM(I631:I632)</f>
        <v>4</v>
      </c>
      <c r="J633" s="92" t="s">
        <v>241</v>
      </c>
      <c r="K633" s="106">
        <f>+F636</f>
        <v>1066.8</v>
      </c>
      <c r="L633" s="66">
        <f>ROUND(I633*K633,0)</f>
        <v>4267</v>
      </c>
      <c r="M633" s="38"/>
    </row>
    <row r="634" spans="1:13" x14ac:dyDescent="0.15">
      <c r="A634" s="589"/>
      <c r="B634" s="153"/>
      <c r="C634" s="68" t="s">
        <v>23</v>
      </c>
      <c r="D634" s="616"/>
      <c r="E634" s="69" t="s">
        <v>24</v>
      </c>
      <c r="F634" s="70">
        <v>1016</v>
      </c>
      <c r="G634" s="70" t="s">
        <v>241</v>
      </c>
      <c r="H634" s="579"/>
      <c r="I634" s="580"/>
      <c r="J634" s="580"/>
      <c r="K634" s="580"/>
      <c r="L634" s="581"/>
      <c r="M634" s="38"/>
    </row>
    <row r="635" spans="1:13" x14ac:dyDescent="0.15">
      <c r="A635" s="590"/>
      <c r="B635" s="154"/>
      <c r="C635" s="68" t="s">
        <v>41</v>
      </c>
      <c r="D635" s="617"/>
      <c r="E635" s="69" t="s">
        <v>24</v>
      </c>
      <c r="F635" s="70">
        <f>+ROUND(F634*5%,2)</f>
        <v>50.8</v>
      </c>
      <c r="G635" s="70"/>
      <c r="H635" s="582"/>
      <c r="I635" s="583"/>
      <c r="J635" s="583"/>
      <c r="K635" s="583"/>
      <c r="L635" s="584"/>
      <c r="M635" s="38"/>
    </row>
    <row r="636" spans="1:13" x14ac:dyDescent="0.15">
      <c r="A636" s="591"/>
      <c r="B636" s="155"/>
      <c r="C636" s="68"/>
      <c r="D636" s="618"/>
      <c r="E636" s="69" t="s">
        <v>24</v>
      </c>
      <c r="F636" s="70">
        <f>SUM(F634:F635)</f>
        <v>1066.8</v>
      </c>
      <c r="G636" s="70" t="s">
        <v>1</v>
      </c>
      <c r="H636" s="585"/>
      <c r="I636" s="586"/>
      <c r="J636" s="586"/>
      <c r="K636" s="586"/>
      <c r="L636" s="587"/>
      <c r="M636" s="38"/>
    </row>
    <row r="637" spans="1:13" x14ac:dyDescent="0.15">
      <c r="A637" s="592"/>
      <c r="B637" s="593"/>
      <c r="C637" s="593"/>
      <c r="D637" s="593"/>
      <c r="E637" s="593"/>
      <c r="F637" s="593"/>
      <c r="G637" s="593"/>
      <c r="H637" s="593"/>
      <c r="I637" s="593"/>
      <c r="J637" s="593"/>
      <c r="K637" s="593"/>
      <c r="L637" s="594"/>
      <c r="M637" s="38"/>
    </row>
    <row r="638" spans="1:13" ht="87" customHeight="1" x14ac:dyDescent="0.15">
      <c r="A638" s="22">
        <v>31</v>
      </c>
      <c r="B638" s="203" t="s">
        <v>434</v>
      </c>
      <c r="C638" s="595" t="s">
        <v>249</v>
      </c>
      <c r="D638" s="596"/>
      <c r="E638" s="596"/>
      <c r="F638" s="596"/>
      <c r="G638" s="596"/>
      <c r="H638" s="596"/>
      <c r="I638" s="596"/>
      <c r="J638" s="596"/>
      <c r="K638" s="596"/>
      <c r="L638" s="600"/>
      <c r="M638" s="38"/>
    </row>
    <row r="639" spans="1:13" x14ac:dyDescent="0.15">
      <c r="A639" s="22"/>
      <c r="B639" s="22" t="s">
        <v>251</v>
      </c>
      <c r="C639" s="747" t="s">
        <v>250</v>
      </c>
      <c r="D639" s="747"/>
      <c r="E639" s="747"/>
      <c r="F639" s="747"/>
      <c r="G639" s="747"/>
      <c r="H639" s="747"/>
      <c r="I639" s="747"/>
      <c r="J639" s="607"/>
      <c r="K639" s="608"/>
      <c r="L639" s="609"/>
      <c r="M639" s="38"/>
    </row>
    <row r="640" spans="1:13" x14ac:dyDescent="0.15">
      <c r="A640" s="22"/>
      <c r="B640" s="22"/>
      <c r="C640" s="75" t="s">
        <v>32</v>
      </c>
      <c r="D640" s="75"/>
      <c r="E640" s="69">
        <v>1</v>
      </c>
      <c r="F640" s="69">
        <v>1</v>
      </c>
      <c r="G640" s="75"/>
      <c r="H640" s="69">
        <v>2.4</v>
      </c>
      <c r="I640" s="113">
        <f>E640*F640*H640</f>
        <v>2.4</v>
      </c>
      <c r="J640" s="613"/>
      <c r="K640" s="614"/>
      <c r="L640" s="615"/>
      <c r="M640" s="38"/>
    </row>
    <row r="641" spans="1:13" x14ac:dyDescent="0.15">
      <c r="A641" s="601"/>
      <c r="B641" s="602"/>
      <c r="C641" s="602"/>
      <c r="D641" s="602"/>
      <c r="E641" s="602"/>
      <c r="F641" s="602"/>
      <c r="G641" s="602"/>
      <c r="H641" s="603"/>
      <c r="I641" s="104">
        <f>I640</f>
        <v>2.4</v>
      </c>
      <c r="J641" s="64" t="s">
        <v>10</v>
      </c>
      <c r="K641" s="102">
        <f>F644</f>
        <v>4245.1499999999996</v>
      </c>
      <c r="L641" s="66">
        <f>ROUND(I641*K641,0)</f>
        <v>10188</v>
      </c>
      <c r="M641" s="38"/>
    </row>
    <row r="642" spans="1:13" x14ac:dyDescent="0.15">
      <c r="A642" s="589"/>
      <c r="B642" s="153"/>
      <c r="C642" s="68" t="s">
        <v>23</v>
      </c>
      <c r="D642" s="616"/>
      <c r="E642" s="69" t="s">
        <v>24</v>
      </c>
      <c r="F642" s="70">
        <v>4043</v>
      </c>
      <c r="G642" s="70" t="s">
        <v>26</v>
      </c>
      <c r="H642" s="579"/>
      <c r="I642" s="580"/>
      <c r="J642" s="580"/>
      <c r="K642" s="580"/>
      <c r="L642" s="581"/>
      <c r="M642" s="38"/>
    </row>
    <row r="643" spans="1:13" x14ac:dyDescent="0.15">
      <c r="A643" s="590"/>
      <c r="B643" s="154"/>
      <c r="C643" s="68" t="s">
        <v>41</v>
      </c>
      <c r="D643" s="617"/>
      <c r="E643" s="69" t="s">
        <v>24</v>
      </c>
      <c r="F643" s="70">
        <f>+ROUND(F642*5%,2)</f>
        <v>202.15</v>
      </c>
      <c r="G643" s="70"/>
      <c r="H643" s="582"/>
      <c r="I643" s="583"/>
      <c r="J643" s="583"/>
      <c r="K643" s="583"/>
      <c r="L643" s="584"/>
      <c r="M643" s="38"/>
    </row>
    <row r="644" spans="1:13" x14ac:dyDescent="0.15">
      <c r="A644" s="591"/>
      <c r="B644" s="155"/>
      <c r="C644" s="68"/>
      <c r="D644" s="618"/>
      <c r="E644" s="69" t="s">
        <v>24</v>
      </c>
      <c r="F644" s="70">
        <f>SUM(F642:F643)</f>
        <v>4245.1499999999996</v>
      </c>
      <c r="G644" s="70" t="s">
        <v>26</v>
      </c>
      <c r="H644" s="585"/>
      <c r="I644" s="586"/>
      <c r="J644" s="586"/>
      <c r="K644" s="586"/>
      <c r="L644" s="587"/>
      <c r="M644" s="38"/>
    </row>
    <row r="645" spans="1:13" x14ac:dyDescent="0.15">
      <c r="A645" s="592"/>
      <c r="B645" s="593"/>
      <c r="C645" s="593"/>
      <c r="D645" s="593"/>
      <c r="E645" s="593"/>
      <c r="F645" s="593"/>
      <c r="G645" s="593"/>
      <c r="H645" s="593"/>
      <c r="I645" s="593"/>
      <c r="J645" s="593"/>
      <c r="K645" s="593"/>
      <c r="L645" s="594"/>
      <c r="M645" s="38"/>
    </row>
    <row r="646" spans="1:13" ht="58.5" customHeight="1" x14ac:dyDescent="0.15">
      <c r="A646" s="22">
        <v>32</v>
      </c>
      <c r="B646" s="203" t="s">
        <v>435</v>
      </c>
      <c r="C646" s="595" t="s">
        <v>347</v>
      </c>
      <c r="D646" s="596"/>
      <c r="E646" s="596"/>
      <c r="F646" s="596"/>
      <c r="G646" s="596"/>
      <c r="H646" s="596"/>
      <c r="I646" s="596"/>
      <c r="J646" s="596"/>
      <c r="K646" s="596"/>
      <c r="L646" s="600"/>
      <c r="M646" s="38"/>
    </row>
    <row r="647" spans="1:13" x14ac:dyDescent="0.15">
      <c r="A647" s="22"/>
      <c r="B647" s="22" t="s">
        <v>253</v>
      </c>
      <c r="C647" s="75" t="s">
        <v>252</v>
      </c>
      <c r="D647" s="69">
        <v>4</v>
      </c>
      <c r="E647" s="69">
        <v>3</v>
      </c>
      <c r="F647" s="69"/>
      <c r="G647" s="75"/>
      <c r="H647" s="69"/>
      <c r="I647" s="69">
        <f>D647*E647</f>
        <v>12</v>
      </c>
      <c r="J647" s="634"/>
      <c r="K647" s="635"/>
      <c r="L647" s="636"/>
      <c r="M647" s="38"/>
    </row>
    <row r="648" spans="1:13" x14ac:dyDescent="0.15">
      <c r="A648" s="601"/>
      <c r="B648" s="602"/>
      <c r="C648" s="602"/>
      <c r="D648" s="602"/>
      <c r="E648" s="602"/>
      <c r="F648" s="602"/>
      <c r="G648" s="602"/>
      <c r="H648" s="603"/>
      <c r="I648" s="64">
        <f>I647</f>
        <v>12</v>
      </c>
      <c r="J648" s="92" t="s">
        <v>241</v>
      </c>
      <c r="K648" s="102">
        <f>F651</f>
        <v>107.1</v>
      </c>
      <c r="L648" s="66">
        <f>ROUND(I648*K648,0)</f>
        <v>1285</v>
      </c>
      <c r="M648" s="38"/>
    </row>
    <row r="649" spans="1:13" x14ac:dyDescent="0.15">
      <c r="A649" s="589"/>
      <c r="B649" s="153"/>
      <c r="C649" s="68" t="s">
        <v>23</v>
      </c>
      <c r="D649" s="616"/>
      <c r="E649" s="69" t="s">
        <v>24</v>
      </c>
      <c r="F649" s="70">
        <v>102</v>
      </c>
      <c r="G649" s="70" t="s">
        <v>26</v>
      </c>
      <c r="H649" s="579"/>
      <c r="I649" s="580"/>
      <c r="J649" s="580"/>
      <c r="K649" s="580"/>
      <c r="L649" s="581"/>
      <c r="M649" s="38"/>
    </row>
    <row r="650" spans="1:13" x14ac:dyDescent="0.15">
      <c r="A650" s="590"/>
      <c r="B650" s="154"/>
      <c r="C650" s="68" t="s">
        <v>41</v>
      </c>
      <c r="D650" s="617"/>
      <c r="E650" s="69" t="s">
        <v>24</v>
      </c>
      <c r="F650" s="70">
        <f>+ROUND(F649*5%,2)</f>
        <v>5.0999999999999996</v>
      </c>
      <c r="G650" s="70"/>
      <c r="H650" s="582"/>
      <c r="I650" s="583"/>
      <c r="J650" s="583"/>
      <c r="K650" s="583"/>
      <c r="L650" s="584"/>
      <c r="M650" s="38"/>
    </row>
    <row r="651" spans="1:13" x14ac:dyDescent="0.15">
      <c r="A651" s="591"/>
      <c r="B651" s="155"/>
      <c r="C651" s="68"/>
      <c r="D651" s="618"/>
      <c r="E651" s="69" t="s">
        <v>24</v>
      </c>
      <c r="F651" s="70">
        <f>SUM(F649:F650)</f>
        <v>107.1</v>
      </c>
      <c r="G651" s="70" t="s">
        <v>26</v>
      </c>
      <c r="H651" s="585"/>
      <c r="I651" s="586"/>
      <c r="J651" s="586"/>
      <c r="K651" s="586"/>
      <c r="L651" s="587"/>
      <c r="M651" s="38"/>
    </row>
    <row r="652" spans="1:13" x14ac:dyDescent="0.15">
      <c r="A652" s="592"/>
      <c r="B652" s="593"/>
      <c r="C652" s="593"/>
      <c r="D652" s="593"/>
      <c r="E652" s="593"/>
      <c r="F652" s="593"/>
      <c r="G652" s="593"/>
      <c r="H652" s="593"/>
      <c r="I652" s="593"/>
      <c r="J652" s="593"/>
      <c r="K652" s="593"/>
      <c r="L652" s="594"/>
      <c r="M652" s="38"/>
    </row>
    <row r="653" spans="1:13" ht="60" customHeight="1" x14ac:dyDescent="0.15">
      <c r="A653" s="22">
        <v>33</v>
      </c>
      <c r="B653" s="203" t="s">
        <v>436</v>
      </c>
      <c r="C653" s="595" t="s">
        <v>346</v>
      </c>
      <c r="D653" s="596"/>
      <c r="E653" s="596"/>
      <c r="F653" s="596"/>
      <c r="G653" s="596"/>
      <c r="H653" s="596"/>
      <c r="I653" s="596"/>
      <c r="J653" s="596"/>
      <c r="K653" s="596"/>
      <c r="L653" s="600"/>
      <c r="M653" s="38"/>
    </row>
    <row r="654" spans="1:13" x14ac:dyDescent="0.15">
      <c r="A654" s="22"/>
      <c r="B654" s="22" t="s">
        <v>255</v>
      </c>
      <c r="C654" s="75" t="s">
        <v>254</v>
      </c>
      <c r="D654" s="69">
        <v>4</v>
      </c>
      <c r="E654" s="69">
        <v>2</v>
      </c>
      <c r="F654" s="69"/>
      <c r="G654" s="75"/>
      <c r="H654" s="69"/>
      <c r="I654" s="69">
        <f>D654*E654</f>
        <v>8</v>
      </c>
      <c r="J654" s="634"/>
      <c r="K654" s="635"/>
      <c r="L654" s="636"/>
      <c r="M654" s="38"/>
    </row>
    <row r="655" spans="1:13" x14ac:dyDescent="0.15">
      <c r="A655" s="601"/>
      <c r="B655" s="602"/>
      <c r="C655" s="602"/>
      <c r="D655" s="602"/>
      <c r="E655" s="602"/>
      <c r="F655" s="602"/>
      <c r="G655" s="602"/>
      <c r="H655" s="603"/>
      <c r="I655" s="64">
        <f>I654</f>
        <v>8</v>
      </c>
      <c r="J655" s="64" t="s">
        <v>241</v>
      </c>
      <c r="K655" s="66">
        <f>F658</f>
        <v>107.1</v>
      </c>
      <c r="L655" s="66">
        <f>ROUND(I655*K655,0)</f>
        <v>857</v>
      </c>
      <c r="M655" s="38"/>
    </row>
    <row r="656" spans="1:13" x14ac:dyDescent="0.15">
      <c r="A656" s="589"/>
      <c r="B656" s="153"/>
      <c r="C656" s="68" t="s">
        <v>23</v>
      </c>
      <c r="D656" s="616"/>
      <c r="E656" s="69" t="s">
        <v>24</v>
      </c>
      <c r="F656" s="70">
        <v>102</v>
      </c>
      <c r="G656" s="70" t="s">
        <v>26</v>
      </c>
      <c r="H656" s="579"/>
      <c r="I656" s="580"/>
      <c r="J656" s="580"/>
      <c r="K656" s="580"/>
      <c r="L656" s="581"/>
      <c r="M656" s="38"/>
    </row>
    <row r="657" spans="1:13" x14ac:dyDescent="0.15">
      <c r="A657" s="590"/>
      <c r="B657" s="154"/>
      <c r="C657" s="68" t="s">
        <v>41</v>
      </c>
      <c r="D657" s="617"/>
      <c r="E657" s="69" t="s">
        <v>24</v>
      </c>
      <c r="F657" s="70">
        <f>+ROUND(F656*5%,2)</f>
        <v>5.0999999999999996</v>
      </c>
      <c r="G657" s="70"/>
      <c r="H657" s="582"/>
      <c r="I657" s="583"/>
      <c r="J657" s="583"/>
      <c r="K657" s="583"/>
      <c r="L657" s="584"/>
      <c r="M657" s="38"/>
    </row>
    <row r="658" spans="1:13" x14ac:dyDescent="0.15">
      <c r="A658" s="591"/>
      <c r="B658" s="155"/>
      <c r="C658" s="68"/>
      <c r="D658" s="618"/>
      <c r="E658" s="69" t="s">
        <v>24</v>
      </c>
      <c r="F658" s="70">
        <f>SUM(F656:F657)</f>
        <v>107.1</v>
      </c>
      <c r="G658" s="70" t="s">
        <v>26</v>
      </c>
      <c r="H658" s="585"/>
      <c r="I658" s="586"/>
      <c r="J658" s="586"/>
      <c r="K658" s="586"/>
      <c r="L658" s="587"/>
      <c r="M658" s="38"/>
    </row>
    <row r="659" spans="1:13" x14ac:dyDescent="0.15">
      <c r="A659" s="592"/>
      <c r="B659" s="593"/>
      <c r="C659" s="593"/>
      <c r="D659" s="593"/>
      <c r="E659" s="593"/>
      <c r="F659" s="593"/>
      <c r="G659" s="593"/>
      <c r="H659" s="593"/>
      <c r="I659" s="593"/>
      <c r="J659" s="593"/>
      <c r="K659" s="593"/>
      <c r="L659" s="594"/>
      <c r="M659" s="38"/>
    </row>
    <row r="660" spans="1:13" ht="56.25" customHeight="1" x14ac:dyDescent="0.15">
      <c r="A660" s="22">
        <v>34</v>
      </c>
      <c r="B660" s="203" t="s">
        <v>437</v>
      </c>
      <c r="C660" s="595" t="s">
        <v>343</v>
      </c>
      <c r="D660" s="596"/>
      <c r="E660" s="596"/>
      <c r="F660" s="596"/>
      <c r="G660" s="596"/>
      <c r="H660" s="596"/>
      <c r="I660" s="596"/>
      <c r="J660" s="596"/>
      <c r="K660" s="596"/>
      <c r="L660" s="600"/>
      <c r="M660" s="38"/>
    </row>
    <row r="661" spans="1:13" x14ac:dyDescent="0.15">
      <c r="A661" s="22"/>
      <c r="B661" s="22"/>
      <c r="C661" s="75"/>
      <c r="D661" s="69">
        <v>1</v>
      </c>
      <c r="E661" s="69">
        <v>1</v>
      </c>
      <c r="F661" s="69"/>
      <c r="G661" s="75"/>
      <c r="H661" s="69"/>
      <c r="I661" s="69">
        <f>D661*E661</f>
        <v>1</v>
      </c>
      <c r="J661" s="634"/>
      <c r="K661" s="635"/>
      <c r="L661" s="636"/>
      <c r="M661" s="38"/>
    </row>
    <row r="662" spans="1:13" x14ac:dyDescent="0.15">
      <c r="A662" s="601"/>
      <c r="B662" s="602"/>
      <c r="C662" s="602"/>
      <c r="D662" s="602"/>
      <c r="E662" s="602"/>
      <c r="F662" s="602"/>
      <c r="G662" s="602"/>
      <c r="H662" s="603"/>
      <c r="I662" s="64">
        <f>I661</f>
        <v>1</v>
      </c>
      <c r="J662" s="92" t="s">
        <v>241</v>
      </c>
      <c r="K662" s="102">
        <f>F665</f>
        <v>13.21</v>
      </c>
      <c r="L662" s="66">
        <f>ROUND(I662*K662,0)</f>
        <v>13</v>
      </c>
      <c r="M662" s="38"/>
    </row>
    <row r="663" spans="1:13" x14ac:dyDescent="0.15">
      <c r="A663" s="589"/>
      <c r="B663" s="153"/>
      <c r="C663" s="68" t="s">
        <v>23</v>
      </c>
      <c r="D663" s="616"/>
      <c r="E663" s="69" t="s">
        <v>24</v>
      </c>
      <c r="F663" s="70">
        <v>12.58</v>
      </c>
      <c r="G663" s="70" t="s">
        <v>26</v>
      </c>
      <c r="H663" s="579"/>
      <c r="I663" s="580"/>
      <c r="J663" s="580"/>
      <c r="K663" s="580"/>
      <c r="L663" s="581"/>
      <c r="M663" s="38"/>
    </row>
    <row r="664" spans="1:13" x14ac:dyDescent="0.15">
      <c r="A664" s="590"/>
      <c r="B664" s="154"/>
      <c r="C664" s="68" t="s">
        <v>41</v>
      </c>
      <c r="D664" s="617"/>
      <c r="E664" s="69" t="s">
        <v>24</v>
      </c>
      <c r="F664" s="70">
        <f>+ROUND(F663*5%,2)</f>
        <v>0.63</v>
      </c>
      <c r="G664" s="70"/>
      <c r="H664" s="582"/>
      <c r="I664" s="583"/>
      <c r="J664" s="583"/>
      <c r="K664" s="583"/>
      <c r="L664" s="584"/>
      <c r="M664" s="38"/>
    </row>
    <row r="665" spans="1:13" x14ac:dyDescent="0.15">
      <c r="A665" s="591"/>
      <c r="B665" s="155"/>
      <c r="C665" s="68"/>
      <c r="D665" s="618"/>
      <c r="E665" s="69" t="s">
        <v>24</v>
      </c>
      <c r="F665" s="70">
        <f>SUM(F663:F664)</f>
        <v>13.21</v>
      </c>
      <c r="G665" s="70" t="s">
        <v>26</v>
      </c>
      <c r="H665" s="585"/>
      <c r="I665" s="586"/>
      <c r="J665" s="586"/>
      <c r="K665" s="586"/>
      <c r="L665" s="587"/>
      <c r="M665" s="38"/>
    </row>
    <row r="666" spans="1:13" x14ac:dyDescent="0.15">
      <c r="A666" s="592"/>
      <c r="B666" s="593"/>
      <c r="C666" s="593"/>
      <c r="D666" s="593"/>
      <c r="E666" s="593"/>
      <c r="F666" s="593"/>
      <c r="G666" s="593"/>
      <c r="H666" s="593"/>
      <c r="I666" s="593"/>
      <c r="J666" s="593"/>
      <c r="K666" s="593"/>
      <c r="L666" s="594"/>
      <c r="M666" s="38"/>
    </row>
    <row r="667" spans="1:13" ht="58.5" customHeight="1" x14ac:dyDescent="0.15">
      <c r="A667" s="22">
        <v>35</v>
      </c>
      <c r="B667" s="203" t="s">
        <v>438</v>
      </c>
      <c r="C667" s="595" t="s">
        <v>344</v>
      </c>
      <c r="D667" s="596"/>
      <c r="E667" s="596"/>
      <c r="F667" s="596"/>
      <c r="G667" s="596"/>
      <c r="H667" s="596"/>
      <c r="I667" s="596"/>
      <c r="J667" s="596"/>
      <c r="K667" s="596"/>
      <c r="L667" s="600"/>
      <c r="M667" s="38"/>
    </row>
    <row r="668" spans="1:13" x14ac:dyDescent="0.15">
      <c r="A668" s="22"/>
      <c r="B668" s="22"/>
      <c r="C668" s="75"/>
      <c r="D668" s="69">
        <v>1</v>
      </c>
      <c r="E668" s="69">
        <v>1</v>
      </c>
      <c r="F668" s="69"/>
      <c r="G668" s="75"/>
      <c r="H668" s="69"/>
      <c r="I668" s="69">
        <f>D668*E668</f>
        <v>1</v>
      </c>
      <c r="J668" s="634"/>
      <c r="K668" s="635"/>
      <c r="L668" s="636"/>
      <c r="M668" s="38"/>
    </row>
    <row r="669" spans="1:13" x14ac:dyDescent="0.15">
      <c r="A669" s="601"/>
      <c r="B669" s="602"/>
      <c r="C669" s="602"/>
      <c r="D669" s="602"/>
      <c r="E669" s="602"/>
      <c r="F669" s="602"/>
      <c r="G669" s="602"/>
      <c r="H669" s="603"/>
      <c r="I669" s="64">
        <f>I668</f>
        <v>1</v>
      </c>
      <c r="J669" s="92" t="s">
        <v>241</v>
      </c>
      <c r="K669" s="102">
        <f>F672</f>
        <v>1104.5999999999999</v>
      </c>
      <c r="L669" s="66">
        <f>ROUND(I669*K669,0)</f>
        <v>1105</v>
      </c>
      <c r="M669" s="38"/>
    </row>
    <row r="670" spans="1:13" x14ac:dyDescent="0.15">
      <c r="A670" s="589"/>
      <c r="B670" s="153"/>
      <c r="C670" s="68" t="s">
        <v>23</v>
      </c>
      <c r="D670" s="616"/>
      <c r="E670" s="69" t="s">
        <v>24</v>
      </c>
      <c r="F670" s="70">
        <v>1052</v>
      </c>
      <c r="G670" s="70" t="s">
        <v>26</v>
      </c>
      <c r="H670" s="579"/>
      <c r="I670" s="580"/>
      <c r="J670" s="580"/>
      <c r="K670" s="580"/>
      <c r="L670" s="581"/>
      <c r="M670" s="38"/>
    </row>
    <row r="671" spans="1:13" x14ac:dyDescent="0.15">
      <c r="A671" s="590"/>
      <c r="B671" s="154"/>
      <c r="C671" s="68" t="s">
        <v>41</v>
      </c>
      <c r="D671" s="617"/>
      <c r="E671" s="69" t="s">
        <v>24</v>
      </c>
      <c r="F671" s="70">
        <f>+ROUND(F670*5%,2)</f>
        <v>52.6</v>
      </c>
      <c r="G671" s="70"/>
      <c r="H671" s="582"/>
      <c r="I671" s="583"/>
      <c r="J671" s="583"/>
      <c r="K671" s="583"/>
      <c r="L671" s="584"/>
      <c r="M671" s="38"/>
    </row>
    <row r="672" spans="1:13" x14ac:dyDescent="0.15">
      <c r="A672" s="591"/>
      <c r="B672" s="155"/>
      <c r="C672" s="68"/>
      <c r="D672" s="618"/>
      <c r="E672" s="69" t="s">
        <v>24</v>
      </c>
      <c r="F672" s="70">
        <f>SUM(F670:F671)</f>
        <v>1104.5999999999999</v>
      </c>
      <c r="G672" s="70" t="s">
        <v>26</v>
      </c>
      <c r="H672" s="585"/>
      <c r="I672" s="586"/>
      <c r="J672" s="586"/>
      <c r="K672" s="586"/>
      <c r="L672" s="587"/>
      <c r="M672" s="38"/>
    </row>
    <row r="673" spans="1:13" x14ac:dyDescent="0.15">
      <c r="A673" s="592"/>
      <c r="B673" s="593"/>
      <c r="C673" s="593"/>
      <c r="D673" s="593"/>
      <c r="E673" s="593"/>
      <c r="F673" s="593"/>
      <c r="G673" s="593"/>
      <c r="H673" s="593"/>
      <c r="I673" s="593"/>
      <c r="J673" s="593"/>
      <c r="K673" s="593"/>
      <c r="L673" s="594"/>
      <c r="M673" s="38"/>
    </row>
    <row r="674" spans="1:13" ht="69.75" customHeight="1" x14ac:dyDescent="0.15">
      <c r="A674" s="22">
        <v>36</v>
      </c>
      <c r="B674" s="203" t="s">
        <v>439</v>
      </c>
      <c r="C674" s="595" t="s">
        <v>345</v>
      </c>
      <c r="D674" s="596"/>
      <c r="E674" s="596"/>
      <c r="F674" s="596"/>
      <c r="G674" s="596"/>
      <c r="H674" s="596"/>
      <c r="I674" s="596"/>
      <c r="J674" s="596"/>
      <c r="K674" s="596"/>
      <c r="L674" s="600"/>
      <c r="M674" s="38"/>
    </row>
    <row r="675" spans="1:13" x14ac:dyDescent="0.15">
      <c r="A675" s="22"/>
      <c r="B675" s="22"/>
      <c r="C675" s="75"/>
      <c r="D675" s="69">
        <v>4</v>
      </c>
      <c r="E675" s="69">
        <v>2</v>
      </c>
      <c r="F675" s="69"/>
      <c r="G675" s="75"/>
      <c r="H675" s="69"/>
      <c r="I675" s="69">
        <f>D675*E675</f>
        <v>8</v>
      </c>
      <c r="J675" s="634"/>
      <c r="K675" s="635"/>
      <c r="L675" s="636"/>
      <c r="M675" s="38"/>
    </row>
    <row r="676" spans="1:13" x14ac:dyDescent="0.15">
      <c r="A676" s="601"/>
      <c r="B676" s="602"/>
      <c r="C676" s="602"/>
      <c r="D676" s="602"/>
      <c r="E676" s="602"/>
      <c r="F676" s="602"/>
      <c r="G676" s="602"/>
      <c r="H676" s="603"/>
      <c r="I676" s="64">
        <f>I675</f>
        <v>8</v>
      </c>
      <c r="J676" s="92" t="s">
        <v>241</v>
      </c>
      <c r="K676" s="102">
        <f>F679</f>
        <v>248.85</v>
      </c>
      <c r="L676" s="66">
        <f>ROUND(I676*K676,0)</f>
        <v>1991</v>
      </c>
      <c r="M676" s="38"/>
    </row>
    <row r="677" spans="1:13" x14ac:dyDescent="0.15">
      <c r="A677" s="589"/>
      <c r="B677" s="153"/>
      <c r="C677" s="68" t="s">
        <v>23</v>
      </c>
      <c r="D677" s="616"/>
      <c r="E677" s="69" t="s">
        <v>24</v>
      </c>
      <c r="F677" s="70">
        <v>237</v>
      </c>
      <c r="G677" s="70" t="s">
        <v>26</v>
      </c>
      <c r="H677" s="579"/>
      <c r="I677" s="580"/>
      <c r="J677" s="580"/>
      <c r="K677" s="580"/>
      <c r="L677" s="581"/>
      <c r="M677" s="38"/>
    </row>
    <row r="678" spans="1:13" x14ac:dyDescent="0.15">
      <c r="A678" s="590"/>
      <c r="B678" s="154"/>
      <c r="C678" s="68" t="s">
        <v>41</v>
      </c>
      <c r="D678" s="617"/>
      <c r="E678" s="69" t="s">
        <v>24</v>
      </c>
      <c r="F678" s="70">
        <f>+ROUND(F677*5%,2)</f>
        <v>11.85</v>
      </c>
      <c r="G678" s="70"/>
      <c r="H678" s="582"/>
      <c r="I678" s="583"/>
      <c r="J678" s="583"/>
      <c r="K678" s="583"/>
      <c r="L678" s="584"/>
      <c r="M678" s="38"/>
    </row>
    <row r="679" spans="1:13" x14ac:dyDescent="0.15">
      <c r="A679" s="591"/>
      <c r="B679" s="155"/>
      <c r="C679" s="68"/>
      <c r="D679" s="618"/>
      <c r="E679" s="69" t="s">
        <v>24</v>
      </c>
      <c r="F679" s="70">
        <f>SUM(F677:F678)</f>
        <v>248.85</v>
      </c>
      <c r="G679" s="70" t="s">
        <v>26</v>
      </c>
      <c r="H679" s="585"/>
      <c r="I679" s="586"/>
      <c r="J679" s="586"/>
      <c r="K679" s="586"/>
      <c r="L679" s="587"/>
      <c r="M679" s="38"/>
    </row>
    <row r="680" spans="1:13" x14ac:dyDescent="0.15">
      <c r="A680" s="592"/>
      <c r="B680" s="593"/>
      <c r="C680" s="593"/>
      <c r="D680" s="593"/>
      <c r="E680" s="593"/>
      <c r="F680" s="593"/>
      <c r="G680" s="593"/>
      <c r="H680" s="593"/>
      <c r="I680" s="593"/>
      <c r="J680" s="593"/>
      <c r="K680" s="593"/>
      <c r="L680" s="594"/>
      <c r="M680" s="38"/>
    </row>
    <row r="681" spans="1:13" ht="117" customHeight="1" x14ac:dyDescent="0.15">
      <c r="A681" s="22">
        <v>37</v>
      </c>
      <c r="B681" s="203" t="s">
        <v>440</v>
      </c>
      <c r="C681" s="595" t="s">
        <v>348</v>
      </c>
      <c r="D681" s="596"/>
      <c r="E681" s="596"/>
      <c r="F681" s="596"/>
      <c r="G681" s="596"/>
      <c r="H681" s="596"/>
      <c r="I681" s="596"/>
      <c r="J681" s="596"/>
      <c r="K681" s="596"/>
      <c r="L681" s="600"/>
      <c r="M681" s="38"/>
    </row>
    <row r="682" spans="1:13" x14ac:dyDescent="0.15">
      <c r="A682" s="589"/>
      <c r="B682" s="153"/>
      <c r="C682" s="75" t="s">
        <v>92</v>
      </c>
      <c r="D682" s="616"/>
      <c r="E682" s="69">
        <v>1</v>
      </c>
      <c r="F682" s="70">
        <v>2.2000000000000002</v>
      </c>
      <c r="G682" s="75"/>
      <c r="H682" s="70">
        <v>3</v>
      </c>
      <c r="I682" s="70">
        <f>E682*F682*H682</f>
        <v>6.6000000000000005</v>
      </c>
      <c r="J682" s="607"/>
      <c r="K682" s="608"/>
      <c r="L682" s="609"/>
      <c r="M682" s="38"/>
    </row>
    <row r="683" spans="1:13" x14ac:dyDescent="0.15">
      <c r="A683" s="590"/>
      <c r="B683" s="154"/>
      <c r="C683" s="75" t="s">
        <v>93</v>
      </c>
      <c r="D683" s="617"/>
      <c r="E683" s="69">
        <v>1</v>
      </c>
      <c r="F683" s="70">
        <f>12.675-(0.375+0.375)</f>
        <v>11.925000000000001</v>
      </c>
      <c r="G683" s="75"/>
      <c r="H683" s="70">
        <v>1.5</v>
      </c>
      <c r="I683" s="70">
        <f t="shared" ref="I683:I690" si="30">E683*F683*H683</f>
        <v>17.887500000000003</v>
      </c>
      <c r="J683" s="610"/>
      <c r="K683" s="611"/>
      <c r="L683" s="612"/>
      <c r="M683" s="38"/>
    </row>
    <row r="684" spans="1:13" x14ac:dyDescent="0.15">
      <c r="A684" s="590"/>
      <c r="B684" s="154"/>
      <c r="C684" s="75" t="s">
        <v>94</v>
      </c>
      <c r="D684" s="617"/>
      <c r="E684" s="69">
        <v>1</v>
      </c>
      <c r="F684" s="70">
        <v>1.8</v>
      </c>
      <c r="G684" s="75"/>
      <c r="H684" s="70">
        <v>0.6</v>
      </c>
      <c r="I684" s="70">
        <f t="shared" si="30"/>
        <v>1.08</v>
      </c>
      <c r="J684" s="610"/>
      <c r="K684" s="611"/>
      <c r="L684" s="612"/>
      <c r="M684" s="38"/>
    </row>
    <row r="685" spans="1:13" x14ac:dyDescent="0.15">
      <c r="A685" s="590"/>
      <c r="B685" s="154"/>
      <c r="C685" s="75" t="s">
        <v>95</v>
      </c>
      <c r="D685" s="617"/>
      <c r="E685" s="69">
        <v>1</v>
      </c>
      <c r="F685" s="70">
        <v>0.78500000000000003</v>
      </c>
      <c r="G685" s="75"/>
      <c r="H685" s="70">
        <v>0.6</v>
      </c>
      <c r="I685" s="70">
        <f t="shared" si="30"/>
        <v>0.47099999999999997</v>
      </c>
      <c r="J685" s="610"/>
      <c r="K685" s="611"/>
      <c r="L685" s="612"/>
      <c r="M685" s="38"/>
    </row>
    <row r="686" spans="1:13" x14ac:dyDescent="0.15">
      <c r="A686" s="590"/>
      <c r="B686" s="154"/>
      <c r="C686" s="75" t="s">
        <v>96</v>
      </c>
      <c r="D686" s="617"/>
      <c r="E686" s="69">
        <v>1</v>
      </c>
      <c r="F686" s="70">
        <v>1.5</v>
      </c>
      <c r="G686" s="75"/>
      <c r="H686" s="70">
        <v>0.6</v>
      </c>
      <c r="I686" s="70">
        <f t="shared" si="30"/>
        <v>0.89999999999999991</v>
      </c>
      <c r="J686" s="610"/>
      <c r="K686" s="611"/>
      <c r="L686" s="612"/>
      <c r="M686" s="38"/>
    </row>
    <row r="687" spans="1:13" x14ac:dyDescent="0.15">
      <c r="A687" s="590"/>
      <c r="B687" s="154"/>
      <c r="C687" s="75" t="s">
        <v>97</v>
      </c>
      <c r="D687" s="617"/>
      <c r="E687" s="69">
        <v>1</v>
      </c>
      <c r="F687" s="70">
        <v>1.8</v>
      </c>
      <c r="G687" s="75"/>
      <c r="H687" s="70">
        <v>1.5</v>
      </c>
      <c r="I687" s="70">
        <f t="shared" si="30"/>
        <v>2.7</v>
      </c>
      <c r="J687" s="610"/>
      <c r="K687" s="611"/>
      <c r="L687" s="612"/>
      <c r="M687" s="38"/>
    </row>
    <row r="688" spans="1:13" x14ac:dyDescent="0.15">
      <c r="A688" s="590"/>
      <c r="B688" s="154"/>
      <c r="C688" s="75" t="s">
        <v>98</v>
      </c>
      <c r="D688" s="617"/>
      <c r="E688" s="69">
        <v>1</v>
      </c>
      <c r="F688" s="70">
        <v>1.8</v>
      </c>
      <c r="G688" s="75"/>
      <c r="H688" s="70">
        <v>1.5</v>
      </c>
      <c r="I688" s="70">
        <f t="shared" si="30"/>
        <v>2.7</v>
      </c>
      <c r="J688" s="610"/>
      <c r="K688" s="611"/>
      <c r="L688" s="612"/>
      <c r="M688" s="38"/>
    </row>
    <row r="689" spans="1:13" x14ac:dyDescent="0.15">
      <c r="A689" s="590"/>
      <c r="B689" s="154"/>
      <c r="C689" s="75" t="s">
        <v>98</v>
      </c>
      <c r="D689" s="617"/>
      <c r="E689" s="69">
        <v>1</v>
      </c>
      <c r="F689" s="70">
        <v>1.78</v>
      </c>
      <c r="G689" s="75"/>
      <c r="H689" s="70">
        <v>1.5</v>
      </c>
      <c r="I689" s="70">
        <f t="shared" si="30"/>
        <v>2.67</v>
      </c>
      <c r="J689" s="610"/>
      <c r="K689" s="611"/>
      <c r="L689" s="612"/>
      <c r="M689" s="38"/>
    </row>
    <row r="690" spans="1:13" x14ac:dyDescent="0.15">
      <c r="A690" s="591"/>
      <c r="B690" s="155"/>
      <c r="C690" s="75" t="s">
        <v>99</v>
      </c>
      <c r="D690" s="618"/>
      <c r="E690" s="69">
        <v>1</v>
      </c>
      <c r="F690" s="70">
        <v>2.5249999999999999</v>
      </c>
      <c r="G690" s="75"/>
      <c r="H690" s="70">
        <v>1.5</v>
      </c>
      <c r="I690" s="70">
        <f t="shared" si="30"/>
        <v>3.7874999999999996</v>
      </c>
      <c r="J690" s="613"/>
      <c r="K690" s="614"/>
      <c r="L690" s="615"/>
      <c r="M690" s="38"/>
    </row>
    <row r="691" spans="1:13" x14ac:dyDescent="0.15">
      <c r="A691" s="601"/>
      <c r="B691" s="602"/>
      <c r="C691" s="602"/>
      <c r="D691" s="602"/>
      <c r="E691" s="602"/>
      <c r="F691" s="602"/>
      <c r="G691" s="602"/>
      <c r="H691" s="603"/>
      <c r="I691" s="65">
        <f>SUM(I682:I690)</f>
        <v>38.796000000000006</v>
      </c>
      <c r="J691" s="64" t="s">
        <v>10</v>
      </c>
      <c r="K691" s="102">
        <f>F694</f>
        <v>6878.55</v>
      </c>
      <c r="L691" s="66">
        <f>ROUND(I691*K691,0)</f>
        <v>266860</v>
      </c>
      <c r="M691" s="38"/>
    </row>
    <row r="692" spans="1:13" x14ac:dyDescent="0.15">
      <c r="A692" s="589"/>
      <c r="B692" s="153"/>
      <c r="C692" s="68" t="s">
        <v>23</v>
      </c>
      <c r="D692" s="616"/>
      <c r="E692" s="69" t="s">
        <v>24</v>
      </c>
      <c r="F692" s="70">
        <v>6551</v>
      </c>
      <c r="G692" s="70" t="s">
        <v>26</v>
      </c>
      <c r="H692" s="579"/>
      <c r="I692" s="580"/>
      <c r="J692" s="580"/>
      <c r="K692" s="580"/>
      <c r="L692" s="581"/>
      <c r="M692" s="38"/>
    </row>
    <row r="693" spans="1:13" x14ac:dyDescent="0.15">
      <c r="A693" s="590"/>
      <c r="B693" s="154"/>
      <c r="C693" s="68" t="s">
        <v>41</v>
      </c>
      <c r="D693" s="617"/>
      <c r="E693" s="69" t="s">
        <v>24</v>
      </c>
      <c r="F693" s="70">
        <f>+ROUND(F692*5%,2)</f>
        <v>327.55</v>
      </c>
      <c r="G693" s="70"/>
      <c r="H693" s="582"/>
      <c r="I693" s="583"/>
      <c r="J693" s="583"/>
      <c r="K693" s="583"/>
      <c r="L693" s="584"/>
      <c r="M693" s="38"/>
    </row>
    <row r="694" spans="1:13" x14ac:dyDescent="0.15">
      <c r="A694" s="591"/>
      <c r="B694" s="155"/>
      <c r="C694" s="68"/>
      <c r="D694" s="618"/>
      <c r="E694" s="69" t="s">
        <v>24</v>
      </c>
      <c r="F694" s="70">
        <f>SUM(F692:F693)</f>
        <v>6878.55</v>
      </c>
      <c r="G694" s="70" t="s">
        <v>26</v>
      </c>
      <c r="H694" s="585"/>
      <c r="I694" s="586"/>
      <c r="J694" s="586"/>
      <c r="K694" s="586"/>
      <c r="L694" s="587"/>
      <c r="M694" s="38"/>
    </row>
    <row r="695" spans="1:13" x14ac:dyDescent="0.15">
      <c r="A695" s="592"/>
      <c r="B695" s="593"/>
      <c r="C695" s="593"/>
      <c r="D695" s="593"/>
      <c r="E695" s="593"/>
      <c r="F695" s="593"/>
      <c r="G695" s="593"/>
      <c r="H695" s="593"/>
      <c r="I695" s="593"/>
      <c r="J695" s="593"/>
      <c r="K695" s="593"/>
      <c r="L695" s="594"/>
      <c r="M695" s="38"/>
    </row>
    <row r="696" spans="1:13" ht="127.5" customHeight="1" x14ac:dyDescent="0.15">
      <c r="A696" s="22">
        <v>38</v>
      </c>
      <c r="B696" s="203" t="s">
        <v>441</v>
      </c>
      <c r="C696" s="595" t="s">
        <v>361</v>
      </c>
      <c r="D696" s="596"/>
      <c r="E696" s="596"/>
      <c r="F696" s="596"/>
      <c r="G696" s="596"/>
      <c r="H696" s="596"/>
      <c r="I696" s="596"/>
      <c r="J696" s="596"/>
      <c r="K696" s="596"/>
      <c r="L696" s="600"/>
      <c r="M696" s="38"/>
    </row>
    <row r="697" spans="1:13" ht="15.6" customHeight="1" x14ac:dyDescent="0.15">
      <c r="A697" s="22"/>
      <c r="B697" s="22">
        <v>12.93</v>
      </c>
      <c r="C697" s="68" t="s">
        <v>256</v>
      </c>
      <c r="D697" s="69">
        <v>3</v>
      </c>
      <c r="E697" s="69">
        <f>2.4*2+1</f>
        <v>5.8</v>
      </c>
      <c r="F697" s="70"/>
      <c r="G697" s="70"/>
      <c r="H697" s="69"/>
      <c r="I697" s="114">
        <v>17.399999999999999</v>
      </c>
      <c r="J697" s="634"/>
      <c r="K697" s="635"/>
      <c r="L697" s="636"/>
      <c r="M697" s="38"/>
    </row>
    <row r="698" spans="1:13" ht="14.85" customHeight="1" x14ac:dyDescent="0.15">
      <c r="A698" s="601"/>
      <c r="B698" s="602"/>
      <c r="C698" s="602"/>
      <c r="D698" s="602"/>
      <c r="E698" s="602"/>
      <c r="F698" s="602"/>
      <c r="G698" s="602"/>
      <c r="H698" s="603"/>
      <c r="I698" s="64">
        <f>I697</f>
        <v>17.399999999999999</v>
      </c>
      <c r="J698" s="64" t="s">
        <v>257</v>
      </c>
      <c r="K698" s="99">
        <f>F701</f>
        <v>737.1</v>
      </c>
      <c r="L698" s="66">
        <f>ROUND(I698*K698,0)</f>
        <v>12826</v>
      </c>
      <c r="M698" s="38"/>
    </row>
    <row r="699" spans="1:13" x14ac:dyDescent="0.15">
      <c r="A699" s="589"/>
      <c r="B699" s="153"/>
      <c r="C699" s="68" t="s">
        <v>23</v>
      </c>
      <c r="D699" s="616"/>
      <c r="E699" s="69" t="s">
        <v>24</v>
      </c>
      <c r="F699" s="70">
        <v>702</v>
      </c>
      <c r="G699" s="70" t="s">
        <v>26</v>
      </c>
      <c r="H699" s="579"/>
      <c r="I699" s="580"/>
      <c r="J699" s="580"/>
      <c r="K699" s="580"/>
      <c r="L699" s="581"/>
      <c r="M699" s="38"/>
    </row>
    <row r="700" spans="1:13" x14ac:dyDescent="0.15">
      <c r="A700" s="590"/>
      <c r="B700" s="154"/>
      <c r="C700" s="68" t="s">
        <v>41</v>
      </c>
      <c r="D700" s="617"/>
      <c r="E700" s="69" t="s">
        <v>24</v>
      </c>
      <c r="F700" s="70">
        <f>+ROUND(F699*5%,2)</f>
        <v>35.1</v>
      </c>
      <c r="G700" s="70"/>
      <c r="H700" s="582"/>
      <c r="I700" s="583"/>
      <c r="J700" s="583"/>
      <c r="K700" s="583"/>
      <c r="L700" s="584"/>
      <c r="M700" s="38"/>
    </row>
    <row r="701" spans="1:13" x14ac:dyDescent="0.15">
      <c r="A701" s="591"/>
      <c r="B701" s="155"/>
      <c r="C701" s="68"/>
      <c r="D701" s="618"/>
      <c r="E701" s="69" t="s">
        <v>24</v>
      </c>
      <c r="F701" s="70">
        <f>SUM(F699:F700)</f>
        <v>737.1</v>
      </c>
      <c r="G701" s="70" t="s">
        <v>26</v>
      </c>
      <c r="H701" s="585"/>
      <c r="I701" s="586"/>
      <c r="J701" s="586"/>
      <c r="K701" s="586"/>
      <c r="L701" s="587"/>
      <c r="M701" s="38"/>
    </row>
    <row r="702" spans="1:13" x14ac:dyDescent="0.15">
      <c r="A702" s="592"/>
      <c r="B702" s="593"/>
      <c r="C702" s="593"/>
      <c r="D702" s="593"/>
      <c r="E702" s="593"/>
      <c r="F702" s="593"/>
      <c r="G702" s="593"/>
      <c r="H702" s="593"/>
      <c r="I702" s="593"/>
      <c r="J702" s="593"/>
      <c r="K702" s="593"/>
      <c r="L702" s="594"/>
      <c r="M702" s="38"/>
    </row>
    <row r="703" spans="1:13" ht="122.25" customHeight="1" x14ac:dyDescent="0.15">
      <c r="A703" s="22">
        <v>39</v>
      </c>
      <c r="B703" s="203" t="s">
        <v>442</v>
      </c>
      <c r="C703" s="595" t="s">
        <v>342</v>
      </c>
      <c r="D703" s="596"/>
      <c r="E703" s="596"/>
      <c r="F703" s="596"/>
      <c r="G703" s="596"/>
      <c r="H703" s="596"/>
      <c r="I703" s="596"/>
      <c r="J703" s="596"/>
      <c r="K703" s="596"/>
      <c r="L703" s="600"/>
      <c r="M703" s="38"/>
    </row>
    <row r="704" spans="1:13" x14ac:dyDescent="0.15">
      <c r="A704" s="22"/>
      <c r="B704" s="22" t="s">
        <v>259</v>
      </c>
      <c r="C704" s="75" t="s">
        <v>258</v>
      </c>
      <c r="D704" s="75"/>
      <c r="E704" s="69">
        <v>3</v>
      </c>
      <c r="F704" s="69">
        <v>1</v>
      </c>
      <c r="G704" s="75"/>
      <c r="H704" s="69">
        <v>2.4</v>
      </c>
      <c r="I704" s="70">
        <f>E704*F704*H704</f>
        <v>7.1999999999999993</v>
      </c>
      <c r="J704" s="634"/>
      <c r="K704" s="635"/>
      <c r="L704" s="636"/>
      <c r="M704" s="38"/>
    </row>
    <row r="705" spans="1:13" x14ac:dyDescent="0.15">
      <c r="A705" s="601"/>
      <c r="B705" s="602"/>
      <c r="C705" s="602"/>
      <c r="D705" s="602"/>
      <c r="E705" s="602"/>
      <c r="F705" s="602"/>
      <c r="G705" s="602"/>
      <c r="H705" s="603"/>
      <c r="I705" s="65">
        <f>I704</f>
        <v>7.1999999999999993</v>
      </c>
      <c r="J705" s="64" t="s">
        <v>10</v>
      </c>
      <c r="K705" s="102">
        <f>F708</f>
        <v>3659.25</v>
      </c>
      <c r="L705" s="66">
        <f>ROUND(I705*K705,0)</f>
        <v>26347</v>
      </c>
      <c r="M705" s="38"/>
    </row>
    <row r="706" spans="1:13" x14ac:dyDescent="0.15">
      <c r="A706" s="589"/>
      <c r="B706" s="153"/>
      <c r="C706" s="51" t="s">
        <v>23</v>
      </c>
      <c r="D706" s="649"/>
      <c r="E706" s="50" t="s">
        <v>24</v>
      </c>
      <c r="F706" s="52">
        <v>3485</v>
      </c>
      <c r="G706" s="52" t="s">
        <v>26</v>
      </c>
      <c r="H706" s="573"/>
      <c r="I706" s="637"/>
      <c r="J706" s="637"/>
      <c r="K706" s="637"/>
      <c r="L706" s="638"/>
      <c r="M706" s="38"/>
    </row>
    <row r="707" spans="1:13" x14ac:dyDescent="0.15">
      <c r="A707" s="590"/>
      <c r="B707" s="154"/>
      <c r="C707" s="51" t="s">
        <v>41</v>
      </c>
      <c r="D707" s="650"/>
      <c r="E707" s="50" t="s">
        <v>24</v>
      </c>
      <c r="F707" s="52">
        <f>+ROUND(F706*5%,2)</f>
        <v>174.25</v>
      </c>
      <c r="G707" s="52"/>
      <c r="H707" s="574"/>
      <c r="I707" s="639"/>
      <c r="J707" s="639"/>
      <c r="K707" s="639"/>
      <c r="L707" s="640"/>
      <c r="M707" s="38"/>
    </row>
    <row r="708" spans="1:13" x14ac:dyDescent="0.15">
      <c r="A708" s="591"/>
      <c r="B708" s="155"/>
      <c r="C708" s="51"/>
      <c r="D708" s="651"/>
      <c r="E708" s="50" t="s">
        <v>24</v>
      </c>
      <c r="F708" s="52">
        <f>SUM(F706:F707)</f>
        <v>3659.25</v>
      </c>
      <c r="G708" s="52" t="s">
        <v>26</v>
      </c>
      <c r="H708" s="575"/>
      <c r="I708" s="641"/>
      <c r="J708" s="641"/>
      <c r="K708" s="641"/>
      <c r="L708" s="642"/>
      <c r="M708" s="38"/>
    </row>
    <row r="709" spans="1:13" x14ac:dyDescent="0.15">
      <c r="A709" s="592"/>
      <c r="B709" s="593"/>
      <c r="C709" s="593"/>
      <c r="D709" s="593"/>
      <c r="E709" s="593"/>
      <c r="F709" s="593"/>
      <c r="G709" s="593"/>
      <c r="H709" s="593"/>
      <c r="I709" s="593"/>
      <c r="J709" s="593"/>
      <c r="K709" s="593"/>
      <c r="L709" s="594"/>
      <c r="M709" s="38"/>
    </row>
    <row r="710" spans="1:13" ht="104.25" customHeight="1" x14ac:dyDescent="0.15">
      <c r="A710" s="228">
        <v>40</v>
      </c>
      <c r="B710" s="203" t="s">
        <v>443</v>
      </c>
      <c r="C710" s="595" t="s">
        <v>363</v>
      </c>
      <c r="D710" s="596"/>
      <c r="E710" s="596"/>
      <c r="F710" s="596"/>
      <c r="G710" s="596"/>
      <c r="H710" s="596"/>
      <c r="I710" s="596"/>
      <c r="J710" s="596"/>
      <c r="K710" s="596"/>
      <c r="L710" s="600"/>
      <c r="M710" s="38"/>
    </row>
    <row r="711" spans="1:13" s="13" customFormat="1" ht="13.35" customHeight="1" x14ac:dyDescent="0.15">
      <c r="A711" s="589"/>
      <c r="B711" s="153"/>
      <c r="C711" s="715" t="s">
        <v>121</v>
      </c>
      <c r="D711" s="597"/>
      <c r="E711" s="78">
        <v>1</v>
      </c>
      <c r="F711" s="74">
        <v>10.119999999999999</v>
      </c>
      <c r="G711" s="72"/>
      <c r="H711" s="78"/>
      <c r="I711" s="74">
        <f>F711*E711</f>
        <v>10.119999999999999</v>
      </c>
      <c r="J711" s="607"/>
      <c r="K711" s="608"/>
      <c r="L711" s="609"/>
    </row>
    <row r="712" spans="1:13" s="13" customFormat="1" ht="13.35" customHeight="1" x14ac:dyDescent="0.15">
      <c r="A712" s="590"/>
      <c r="B712" s="154"/>
      <c r="C712" s="716"/>
      <c r="D712" s="598"/>
      <c r="E712" s="78">
        <v>1</v>
      </c>
      <c r="F712" s="74">
        <v>5.26</v>
      </c>
      <c r="G712" s="72"/>
      <c r="H712" s="78"/>
      <c r="I712" s="74">
        <f>F712*E712</f>
        <v>5.26</v>
      </c>
      <c r="J712" s="610"/>
      <c r="K712" s="611"/>
      <c r="L712" s="612"/>
    </row>
    <row r="713" spans="1:13" s="13" customFormat="1" ht="13.35" customHeight="1" x14ac:dyDescent="0.15">
      <c r="A713" s="590"/>
      <c r="B713" s="154"/>
      <c r="C713" s="72" t="s">
        <v>125</v>
      </c>
      <c r="D713" s="598"/>
      <c r="E713" s="78">
        <v>1</v>
      </c>
      <c r="F713" s="74">
        <v>10.824</v>
      </c>
      <c r="G713" s="72"/>
      <c r="H713" s="78"/>
      <c r="I713" s="74">
        <f>F713*E713</f>
        <v>10.824</v>
      </c>
      <c r="J713" s="610"/>
      <c r="K713" s="611"/>
      <c r="L713" s="612"/>
    </row>
    <row r="714" spans="1:13" x14ac:dyDescent="0.15">
      <c r="A714" s="590"/>
      <c r="B714" s="154"/>
      <c r="C714" s="715" t="s">
        <v>130</v>
      </c>
      <c r="D714" s="598"/>
      <c r="E714" s="78">
        <v>1</v>
      </c>
      <c r="F714" s="74">
        <v>2.4020000000000001</v>
      </c>
      <c r="G714" s="72"/>
      <c r="H714" s="78"/>
      <c r="I714" s="74">
        <f>F714*E714</f>
        <v>2.4020000000000001</v>
      </c>
      <c r="J714" s="610"/>
      <c r="K714" s="611"/>
      <c r="L714" s="612"/>
      <c r="M714" s="38"/>
    </row>
    <row r="715" spans="1:13" x14ac:dyDescent="0.15">
      <c r="A715" s="590"/>
      <c r="B715" s="154"/>
      <c r="C715" s="717"/>
      <c r="D715" s="598"/>
      <c r="E715" s="78">
        <v>1</v>
      </c>
      <c r="F715" s="74">
        <v>12.913</v>
      </c>
      <c r="G715" s="72"/>
      <c r="H715" s="74">
        <v>0.3</v>
      </c>
      <c r="I715" s="74">
        <f>F715*E715*H715</f>
        <v>3.8738999999999999</v>
      </c>
      <c r="J715" s="610"/>
      <c r="K715" s="611"/>
      <c r="L715" s="612"/>
      <c r="M715" s="38"/>
    </row>
    <row r="716" spans="1:13" x14ac:dyDescent="0.15">
      <c r="A716" s="590"/>
      <c r="B716" s="154"/>
      <c r="C716" s="717"/>
      <c r="D716" s="598"/>
      <c r="E716" s="78">
        <v>1</v>
      </c>
      <c r="F716" s="74">
        <v>10.34</v>
      </c>
      <c r="G716" s="72"/>
      <c r="H716" s="74">
        <v>0.3</v>
      </c>
      <c r="I716" s="74">
        <f>F716*E716*H716</f>
        <v>3.1019999999999999</v>
      </c>
      <c r="J716" s="610"/>
      <c r="K716" s="611"/>
      <c r="L716" s="612"/>
      <c r="M716" s="38"/>
    </row>
    <row r="717" spans="1:13" x14ac:dyDescent="0.15">
      <c r="A717" s="590"/>
      <c r="B717" s="154"/>
      <c r="C717" s="717"/>
      <c r="D717" s="598"/>
      <c r="E717" s="78">
        <v>1</v>
      </c>
      <c r="F717" s="74">
        <v>14.964</v>
      </c>
      <c r="G717" s="72"/>
      <c r="H717" s="74">
        <v>0.3</v>
      </c>
      <c r="I717" s="74">
        <f>F717*E717*H717</f>
        <v>4.4892000000000003</v>
      </c>
      <c r="J717" s="610"/>
      <c r="K717" s="611"/>
      <c r="L717" s="612"/>
      <c r="M717" s="38"/>
    </row>
    <row r="718" spans="1:13" x14ac:dyDescent="0.15">
      <c r="A718" s="591"/>
      <c r="B718" s="155"/>
      <c r="C718" s="716"/>
      <c r="D718" s="599"/>
      <c r="E718" s="78">
        <v>1</v>
      </c>
      <c r="F718" s="74">
        <v>6.2</v>
      </c>
      <c r="G718" s="72"/>
      <c r="H718" s="74">
        <v>0.3</v>
      </c>
      <c r="I718" s="74">
        <f>F718*E718*H718</f>
        <v>1.8599999999999999</v>
      </c>
      <c r="J718" s="613"/>
      <c r="K718" s="614"/>
      <c r="L718" s="615"/>
      <c r="M718" s="38"/>
    </row>
    <row r="719" spans="1:13" x14ac:dyDescent="0.15">
      <c r="A719" s="601"/>
      <c r="B719" s="602"/>
      <c r="C719" s="602"/>
      <c r="D719" s="602"/>
      <c r="E719" s="602"/>
      <c r="F719" s="602"/>
      <c r="G719" s="602"/>
      <c r="H719" s="603"/>
      <c r="I719" s="90">
        <f>SUM(I711:I718)</f>
        <v>41.931100000000001</v>
      </c>
      <c r="J719" s="64" t="s">
        <v>10</v>
      </c>
      <c r="K719" s="102">
        <f>F722</f>
        <v>385.35</v>
      </c>
      <c r="L719" s="66">
        <f>ROUND(I719*K719,0)</f>
        <v>16158</v>
      </c>
      <c r="M719" s="38"/>
    </row>
    <row r="720" spans="1:13" x14ac:dyDescent="0.15">
      <c r="A720" s="589"/>
      <c r="B720" s="153"/>
      <c r="C720" s="68" t="s">
        <v>23</v>
      </c>
      <c r="D720" s="68"/>
      <c r="E720" s="69" t="s">
        <v>24</v>
      </c>
      <c r="F720" s="70">
        <v>367</v>
      </c>
      <c r="G720" s="70" t="s">
        <v>26</v>
      </c>
      <c r="H720" s="607"/>
      <c r="I720" s="608"/>
      <c r="J720" s="608"/>
      <c r="K720" s="608"/>
      <c r="L720" s="609"/>
      <c r="M720" s="38"/>
    </row>
    <row r="721" spans="1:13" x14ac:dyDescent="0.15">
      <c r="A721" s="590"/>
      <c r="B721" s="154"/>
      <c r="C721" s="68" t="s">
        <v>41</v>
      </c>
      <c r="D721" s="68"/>
      <c r="E721" s="69" t="s">
        <v>24</v>
      </c>
      <c r="F721" s="70">
        <f>+ROUND(F720*5%,2)</f>
        <v>18.350000000000001</v>
      </c>
      <c r="G721" s="70"/>
      <c r="H721" s="610"/>
      <c r="I721" s="611"/>
      <c r="J721" s="611"/>
      <c r="K721" s="611"/>
      <c r="L721" s="612"/>
      <c r="M721" s="38"/>
    </row>
    <row r="722" spans="1:13" x14ac:dyDescent="0.15">
      <c r="A722" s="591"/>
      <c r="B722" s="155"/>
      <c r="C722" s="68"/>
      <c r="D722" s="68"/>
      <c r="E722" s="69" t="s">
        <v>24</v>
      </c>
      <c r="F722" s="70">
        <f>SUM(F720:F721)</f>
        <v>385.35</v>
      </c>
      <c r="G722" s="70" t="s">
        <v>26</v>
      </c>
      <c r="H722" s="613"/>
      <c r="I722" s="614"/>
      <c r="J722" s="614"/>
      <c r="K722" s="614"/>
      <c r="L722" s="615"/>
      <c r="M722" s="38"/>
    </row>
    <row r="723" spans="1:13" x14ac:dyDescent="0.15">
      <c r="A723" s="247"/>
      <c r="B723" s="248"/>
      <c r="C723" s="249"/>
      <c r="D723" s="249"/>
      <c r="E723" s="173"/>
      <c r="F723" s="180"/>
      <c r="G723" s="180"/>
      <c r="H723" s="192"/>
      <c r="I723" s="192"/>
      <c r="J723" s="192"/>
      <c r="K723" s="192"/>
      <c r="L723" s="193"/>
      <c r="M723" s="38"/>
    </row>
    <row r="724" spans="1:13" ht="58.5" customHeight="1" x14ac:dyDescent="0.15">
      <c r="A724" s="56">
        <v>41</v>
      </c>
      <c r="B724" s="251" t="s">
        <v>379</v>
      </c>
      <c r="C724" s="670" t="s">
        <v>115</v>
      </c>
      <c r="D724" s="671"/>
      <c r="E724" s="671"/>
      <c r="F724" s="671"/>
      <c r="G724" s="671"/>
      <c r="H724" s="671"/>
      <c r="I724" s="671"/>
      <c r="J724" s="671"/>
      <c r="K724" s="671"/>
      <c r="L724" s="672"/>
      <c r="M724" s="38"/>
    </row>
    <row r="725" spans="1:13" x14ac:dyDescent="0.15">
      <c r="A725" s="22"/>
      <c r="B725" s="22"/>
      <c r="C725" s="72" t="s">
        <v>82</v>
      </c>
      <c r="E725" s="78">
        <v>3</v>
      </c>
      <c r="F725" s="78">
        <v>91.44</v>
      </c>
      <c r="G725" s="74">
        <v>0.45</v>
      </c>
      <c r="H725" s="70">
        <v>0.2</v>
      </c>
      <c r="I725" s="70">
        <f>ROUND(E725*F725*G725*H725,2)</f>
        <v>24.69</v>
      </c>
      <c r="J725" s="98"/>
      <c r="K725" s="246"/>
      <c r="L725" s="193"/>
      <c r="M725" s="38"/>
    </row>
    <row r="726" spans="1:13" x14ac:dyDescent="0.15">
      <c r="A726" s="601"/>
      <c r="B726" s="602"/>
      <c r="C726" s="602"/>
      <c r="D726" s="602"/>
      <c r="E726" s="602"/>
      <c r="F726" s="602"/>
      <c r="G726" s="603"/>
      <c r="H726" s="250"/>
      <c r="I726" s="65">
        <f>I725</f>
        <v>24.69</v>
      </c>
      <c r="J726" s="65" t="s">
        <v>116</v>
      </c>
      <c r="K726" s="66">
        <f>F729</f>
        <v>6948.9</v>
      </c>
      <c r="L726" s="66">
        <f>ROUND(I726*K726,0)</f>
        <v>171568</v>
      </c>
      <c r="M726" s="38"/>
    </row>
    <row r="727" spans="1:13" x14ac:dyDescent="0.15">
      <c r="A727" s="589"/>
      <c r="B727" s="153"/>
      <c r="C727" s="70" t="s">
        <v>23</v>
      </c>
      <c r="E727" s="70" t="s">
        <v>24</v>
      </c>
      <c r="F727" s="70">
        <v>6618</v>
      </c>
      <c r="G727" s="70" t="s">
        <v>116</v>
      </c>
      <c r="H727" s="208"/>
      <c r="I727" s="208"/>
      <c r="J727" s="208"/>
      <c r="K727" s="209"/>
      <c r="L727" s="193"/>
      <c r="M727" s="38"/>
    </row>
    <row r="728" spans="1:13" x14ac:dyDescent="0.15">
      <c r="A728" s="590"/>
      <c r="B728" s="154"/>
      <c r="C728" s="70" t="s">
        <v>41</v>
      </c>
      <c r="E728" s="70" t="s">
        <v>24</v>
      </c>
      <c r="F728" s="70">
        <f>ROUND(F727*5%,2)</f>
        <v>330.9</v>
      </c>
      <c r="G728" s="70"/>
      <c r="H728" s="211"/>
      <c r="I728" s="211"/>
      <c r="J728" s="211"/>
      <c r="K728" s="212"/>
      <c r="L728" s="193"/>
      <c r="M728" s="38"/>
    </row>
    <row r="729" spans="1:13" x14ac:dyDescent="0.15">
      <c r="A729" s="591"/>
      <c r="B729" s="155"/>
      <c r="C729" s="72"/>
      <c r="E729" s="69" t="s">
        <v>24</v>
      </c>
      <c r="F729" s="70">
        <f>SUM(F727:F728)</f>
        <v>6948.9</v>
      </c>
      <c r="G729" s="73" t="s">
        <v>116</v>
      </c>
      <c r="H729" s="213"/>
      <c r="I729" s="213"/>
      <c r="J729" s="213"/>
      <c r="K729" s="214"/>
      <c r="L729" s="193"/>
      <c r="M729" s="38"/>
    </row>
    <row r="730" spans="1:13" x14ac:dyDescent="0.15">
      <c r="A730" s="22"/>
      <c r="B730" s="22"/>
      <c r="C730" s="68"/>
      <c r="D730" s="68"/>
      <c r="E730" s="69"/>
      <c r="F730" s="70"/>
      <c r="G730" s="70"/>
      <c r="H730" s="78"/>
      <c r="I730" s="78"/>
      <c r="J730" s="78"/>
      <c r="K730" s="78"/>
      <c r="L730" s="78"/>
      <c r="M730" s="38"/>
    </row>
    <row r="731" spans="1:13" x14ac:dyDescent="0.15">
      <c r="A731" s="247"/>
      <c r="B731" s="248"/>
      <c r="C731" s="249"/>
      <c r="D731" s="249"/>
      <c r="E731" s="173"/>
      <c r="F731" s="180"/>
      <c r="G731" s="180"/>
      <c r="H731" s="192"/>
      <c r="I731" s="192"/>
      <c r="J731" s="192"/>
      <c r="K731" s="192"/>
      <c r="L731" s="193"/>
      <c r="M731" s="38"/>
    </row>
    <row r="732" spans="1:13" ht="74.25" customHeight="1" x14ac:dyDescent="0.15">
      <c r="A732" s="56">
        <v>42</v>
      </c>
      <c r="B732" s="251" t="s">
        <v>505</v>
      </c>
      <c r="C732" s="595" t="s">
        <v>506</v>
      </c>
      <c r="D732" s="596"/>
      <c r="E732" s="596"/>
      <c r="F732" s="596"/>
      <c r="G732" s="596"/>
      <c r="H732" s="596"/>
      <c r="I732" s="596"/>
      <c r="J732" s="596"/>
      <c r="K732" s="596"/>
      <c r="L732" s="600"/>
      <c r="M732" s="38"/>
    </row>
    <row r="733" spans="1:13" x14ac:dyDescent="0.15">
      <c r="A733" s="22"/>
      <c r="B733" s="154"/>
      <c r="C733" s="68"/>
      <c r="D733" s="68"/>
      <c r="E733" s="69">
        <v>2</v>
      </c>
      <c r="F733" s="70">
        <v>30.3</v>
      </c>
      <c r="G733" s="70">
        <v>1.97</v>
      </c>
      <c r="H733" s="78"/>
      <c r="I733" s="78">
        <f>E733*F733*G733</f>
        <v>119.38200000000001</v>
      </c>
      <c r="J733" s="78"/>
      <c r="K733" s="78"/>
      <c r="L733" s="78"/>
      <c r="M733" s="38"/>
    </row>
    <row r="734" spans="1:13" x14ac:dyDescent="0.15">
      <c r="A734" s="22"/>
      <c r="B734" s="154"/>
      <c r="C734" s="68"/>
      <c r="D734" s="68"/>
      <c r="E734" s="69">
        <v>1</v>
      </c>
      <c r="F734" s="70">
        <v>10.95</v>
      </c>
      <c r="G734" s="70">
        <v>2.35</v>
      </c>
      <c r="H734" s="78"/>
      <c r="I734" s="78">
        <f>E734*F734*G734</f>
        <v>25.732499999999998</v>
      </c>
      <c r="J734" s="78"/>
      <c r="K734" s="78"/>
      <c r="L734" s="78"/>
      <c r="M734" s="38"/>
    </row>
    <row r="735" spans="1:13" x14ac:dyDescent="0.15">
      <c r="A735" s="152"/>
      <c r="B735" s="187"/>
      <c r="C735" s="249"/>
      <c r="D735" s="249"/>
      <c r="E735" s="173"/>
      <c r="F735" s="180"/>
      <c r="G735" s="181"/>
      <c r="H735" s="191"/>
      <c r="I735" s="78">
        <f>SUM(I733:I734)</f>
        <v>145.11449999999999</v>
      </c>
      <c r="J735" s="78"/>
      <c r="K735" s="78"/>
      <c r="L735" s="78"/>
      <c r="M735" s="38"/>
    </row>
    <row r="736" spans="1:13" x14ac:dyDescent="0.15">
      <c r="A736" s="601"/>
      <c r="B736" s="602"/>
      <c r="C736" s="602"/>
      <c r="D736" s="602"/>
      <c r="E736" s="602"/>
      <c r="F736" s="602"/>
      <c r="G736" s="603"/>
      <c r="H736" s="250"/>
      <c r="I736" s="65">
        <f>I735</f>
        <v>145.11449999999999</v>
      </c>
      <c r="J736" s="65" t="s">
        <v>400</v>
      </c>
      <c r="K736" s="66">
        <f>F739</f>
        <v>840</v>
      </c>
      <c r="L736" s="66">
        <f>ROUND(I736*K736,0)</f>
        <v>121896</v>
      </c>
      <c r="M736" s="38"/>
    </row>
    <row r="737" spans="1:13" x14ac:dyDescent="0.15">
      <c r="A737" s="604"/>
      <c r="B737" s="154"/>
      <c r="C737" s="70" t="s">
        <v>23</v>
      </c>
      <c r="E737" s="70" t="s">
        <v>24</v>
      </c>
      <c r="F737" s="70">
        <v>800</v>
      </c>
      <c r="G737" s="70" t="s">
        <v>116</v>
      </c>
      <c r="H737" s="607"/>
      <c r="I737" s="608"/>
      <c r="J737" s="608"/>
      <c r="K737" s="608"/>
      <c r="L737" s="609"/>
      <c r="M737" s="38"/>
    </row>
    <row r="738" spans="1:13" x14ac:dyDescent="0.15">
      <c r="A738" s="605"/>
      <c r="B738" s="154"/>
      <c r="C738" s="70" t="s">
        <v>41</v>
      </c>
      <c r="E738" s="70" t="s">
        <v>24</v>
      </c>
      <c r="F738" s="70">
        <f>ROUND(F737*5%,2)</f>
        <v>40</v>
      </c>
      <c r="G738" s="70"/>
      <c r="H738" s="610"/>
      <c r="I738" s="611"/>
      <c r="J738" s="611"/>
      <c r="K738" s="611"/>
      <c r="L738" s="612"/>
      <c r="M738" s="38"/>
    </row>
    <row r="739" spans="1:13" x14ac:dyDescent="0.15">
      <c r="A739" s="606"/>
      <c r="B739" s="154"/>
      <c r="C739" s="72"/>
      <c r="E739" s="69" t="s">
        <v>24</v>
      </c>
      <c r="F739" s="70">
        <f>SUM(F737:F738)</f>
        <v>840</v>
      </c>
      <c r="G739" s="73" t="s">
        <v>116</v>
      </c>
      <c r="H739" s="613"/>
      <c r="I739" s="614"/>
      <c r="J739" s="614"/>
      <c r="K739" s="614"/>
      <c r="L739" s="615"/>
      <c r="M739" s="38"/>
    </row>
    <row r="740" spans="1:13" x14ac:dyDescent="0.15">
      <c r="A740" s="592"/>
      <c r="B740" s="593"/>
      <c r="C740" s="593"/>
      <c r="D740" s="593"/>
      <c r="E740" s="593"/>
      <c r="F740" s="593"/>
      <c r="G740" s="593"/>
      <c r="H740" s="593"/>
      <c r="I740" s="593"/>
      <c r="J740" s="593"/>
      <c r="K740" s="593"/>
      <c r="L740" s="594"/>
      <c r="M740" s="38"/>
    </row>
    <row r="741" spans="1:13" ht="38.25" customHeight="1" x14ac:dyDescent="0.15">
      <c r="A741" s="56">
        <v>43</v>
      </c>
      <c r="B741" s="251"/>
      <c r="C741" s="595" t="s">
        <v>507</v>
      </c>
      <c r="D741" s="596"/>
      <c r="E741" s="596"/>
      <c r="F741" s="596"/>
      <c r="G741" s="596"/>
      <c r="H741" s="596"/>
      <c r="I741" s="596"/>
      <c r="J741" s="596"/>
      <c r="K741" s="596"/>
      <c r="L741" s="600"/>
      <c r="M741" s="38"/>
    </row>
    <row r="742" spans="1:13" x14ac:dyDescent="0.15">
      <c r="A742" s="589"/>
      <c r="B742" s="154"/>
      <c r="C742" s="187"/>
      <c r="D742" s="22"/>
      <c r="E742" s="69">
        <v>1</v>
      </c>
      <c r="F742" s="22">
        <v>10.5</v>
      </c>
      <c r="G742" s="22">
        <v>2.4500000000000002</v>
      </c>
      <c r="H742" s="187"/>
      <c r="I742" s="78">
        <f>E742*F742*G742</f>
        <v>25.725000000000001</v>
      </c>
      <c r="J742" s="78"/>
      <c r="K742" s="78"/>
      <c r="L742" s="78"/>
      <c r="M742" s="38"/>
    </row>
    <row r="743" spans="1:13" x14ac:dyDescent="0.15">
      <c r="A743" s="590"/>
      <c r="B743" s="154"/>
      <c r="C743" s="187"/>
      <c r="D743" s="22"/>
      <c r="E743" s="69">
        <v>1</v>
      </c>
      <c r="F743" s="22">
        <v>4</v>
      </c>
      <c r="G743" s="22">
        <v>1.5</v>
      </c>
      <c r="H743" s="187"/>
      <c r="I743" s="78">
        <f>E743*F743*G743</f>
        <v>6</v>
      </c>
      <c r="J743" s="78"/>
      <c r="K743" s="78"/>
      <c r="L743" s="78"/>
      <c r="M743" s="38"/>
    </row>
    <row r="744" spans="1:13" x14ac:dyDescent="0.15">
      <c r="A744" s="590"/>
      <c r="B744" s="154"/>
      <c r="C744" s="187"/>
      <c r="D744" s="22"/>
      <c r="E744" s="69"/>
      <c r="F744" s="22"/>
      <c r="G744" s="22"/>
      <c r="H744" s="187"/>
      <c r="I744" s="65">
        <f>SUM(I742:I743)</f>
        <v>31.725000000000001</v>
      </c>
      <c r="J744" s="65" t="s">
        <v>400</v>
      </c>
      <c r="K744" s="66">
        <v>4300</v>
      </c>
      <c r="L744" s="66">
        <f>ROUND(I744*K744,0)</f>
        <v>136418</v>
      </c>
      <c r="M744" s="38"/>
    </row>
    <row r="745" spans="1:13" x14ac:dyDescent="0.15">
      <c r="A745" s="591"/>
      <c r="B745" s="154"/>
      <c r="C745" s="187"/>
      <c r="D745" s="22"/>
      <c r="E745" s="69"/>
      <c r="F745" s="22"/>
      <c r="G745" s="22"/>
      <c r="H745" s="187"/>
      <c r="I745" s="187"/>
      <c r="J745" s="187"/>
      <c r="K745" s="187"/>
      <c r="L745" s="47"/>
      <c r="M745" s="38"/>
    </row>
    <row r="746" spans="1:13" ht="25.35" customHeight="1" x14ac:dyDescent="0.15">
      <c r="A746" s="662" t="s">
        <v>311</v>
      </c>
      <c r="B746" s="663"/>
      <c r="C746" s="663"/>
      <c r="D746" s="663"/>
      <c r="E746" s="663"/>
      <c r="F746" s="663"/>
      <c r="G746" s="663"/>
      <c r="H746" s="663"/>
      <c r="I746" s="663"/>
      <c r="J746" s="663"/>
      <c r="K746" s="664"/>
      <c r="L746" s="107">
        <f>SUM(L8:L744)</f>
        <v>4085461.4923756248</v>
      </c>
      <c r="M746" s="38"/>
    </row>
    <row r="747" spans="1:13" x14ac:dyDescent="0.15">
      <c r="A747" s="32"/>
      <c r="B747" s="32"/>
      <c r="C747" s="19"/>
      <c r="D747" s="19"/>
      <c r="E747" s="32"/>
      <c r="F747" s="32"/>
      <c r="G747" s="19"/>
      <c r="H747" s="32"/>
      <c r="I747" s="19"/>
      <c r="J747" s="32"/>
      <c r="K747" s="103"/>
      <c r="L747" s="103"/>
    </row>
  </sheetData>
  <mergeCells count="449">
    <mergeCell ref="A25:L25"/>
    <mergeCell ref="C26:L26"/>
    <mergeCell ref="A6:K6"/>
    <mergeCell ref="A7:K7"/>
    <mergeCell ref="D304:D307"/>
    <mergeCell ref="A299:A307"/>
    <mergeCell ref="J299:L307"/>
    <mergeCell ref="D32:D34"/>
    <mergeCell ref="A22:A24"/>
    <mergeCell ref="H22:L24"/>
    <mergeCell ref="D61:D66"/>
    <mergeCell ref="D43:D52"/>
    <mergeCell ref="D54:D59"/>
    <mergeCell ref="C96:L96"/>
    <mergeCell ref="J97:L117"/>
    <mergeCell ref="A97:A117"/>
    <mergeCell ref="D165:D167"/>
    <mergeCell ref="C200:L200"/>
    <mergeCell ref="A206:H206"/>
    <mergeCell ref="A187:H187"/>
    <mergeCell ref="A170:A186"/>
    <mergeCell ref="C170:C186"/>
    <mergeCell ref="J209:L213"/>
    <mergeCell ref="A218:L218"/>
    <mergeCell ref="A1:L1"/>
    <mergeCell ref="A2:L2"/>
    <mergeCell ref="C3:I3"/>
    <mergeCell ref="C8:L8"/>
    <mergeCell ref="D11:D20"/>
    <mergeCell ref="A21:H21"/>
    <mergeCell ref="C9:L9"/>
    <mergeCell ref="J10:L20"/>
    <mergeCell ref="C10:I10"/>
    <mergeCell ref="A10:A20"/>
    <mergeCell ref="C566:L566"/>
    <mergeCell ref="J567:L567"/>
    <mergeCell ref="J639:L640"/>
    <mergeCell ref="A645:L645"/>
    <mergeCell ref="H642:L644"/>
    <mergeCell ref="A642:A644"/>
    <mergeCell ref="D610:D612"/>
    <mergeCell ref="C639:I639"/>
    <mergeCell ref="C597:L597"/>
    <mergeCell ref="A619:A621"/>
    <mergeCell ref="C580:L580"/>
    <mergeCell ref="A576:A578"/>
    <mergeCell ref="A596:L596"/>
    <mergeCell ref="C614:L614"/>
    <mergeCell ref="A613:L613"/>
    <mergeCell ref="A610:A612"/>
    <mergeCell ref="H610:L612"/>
    <mergeCell ref="C623:L623"/>
    <mergeCell ref="A622:L622"/>
    <mergeCell ref="H619:L621"/>
    <mergeCell ref="D599:D608"/>
    <mergeCell ref="D593:D595"/>
    <mergeCell ref="J588:L590"/>
    <mergeCell ref="D569:D571"/>
    <mergeCell ref="A719:H719"/>
    <mergeCell ref="H720:L722"/>
    <mergeCell ref="A720:A722"/>
    <mergeCell ref="C711:C712"/>
    <mergeCell ref="A32:A34"/>
    <mergeCell ref="C714:C718"/>
    <mergeCell ref="C514:L514"/>
    <mergeCell ref="C515:I515"/>
    <mergeCell ref="J515:L519"/>
    <mergeCell ref="C516:C517"/>
    <mergeCell ref="D294:D296"/>
    <mergeCell ref="A95:L95"/>
    <mergeCell ref="A68:A70"/>
    <mergeCell ref="C97:C106"/>
    <mergeCell ref="A147:A163"/>
    <mergeCell ref="A165:A167"/>
    <mergeCell ref="C284:L284"/>
    <mergeCell ref="A280:A282"/>
    <mergeCell ref="A145:L145"/>
    <mergeCell ref="A119:A121"/>
    <mergeCell ref="A54:A59"/>
    <mergeCell ref="A43:A52"/>
    <mergeCell ref="G269:H269"/>
    <mergeCell ref="A41:L41"/>
    <mergeCell ref="A314:A337"/>
    <mergeCell ref="A339:A341"/>
    <mergeCell ref="J27:L30"/>
    <mergeCell ref="D22:D24"/>
    <mergeCell ref="A294:A296"/>
    <mergeCell ref="C60:I60"/>
    <mergeCell ref="J42:L66"/>
    <mergeCell ref="A61:A66"/>
    <mergeCell ref="A188:L188"/>
    <mergeCell ref="C107:C117"/>
    <mergeCell ref="H119:L121"/>
    <mergeCell ref="D119:D121"/>
    <mergeCell ref="A123:A143"/>
    <mergeCell ref="C189:L189"/>
    <mergeCell ref="J190:L194"/>
    <mergeCell ref="H165:L167"/>
    <mergeCell ref="C123:C143"/>
    <mergeCell ref="A144:H144"/>
    <mergeCell ref="C169:L169"/>
    <mergeCell ref="C146:L146"/>
    <mergeCell ref="A207:L207"/>
    <mergeCell ref="D190:D194"/>
    <mergeCell ref="J170:L186"/>
    <mergeCell ref="A199:L199"/>
    <mergeCell ref="H215:L217"/>
    <mergeCell ref="A215:A217"/>
    <mergeCell ref="A338:H338"/>
    <mergeCell ref="D209:D213"/>
    <mergeCell ref="D215:D217"/>
    <mergeCell ref="D276:D277"/>
    <mergeCell ref="D280:D282"/>
    <mergeCell ref="D286:D292"/>
    <mergeCell ref="C219:L219"/>
    <mergeCell ref="C220:I220"/>
    <mergeCell ref="C247:I247"/>
    <mergeCell ref="J220:L268"/>
    <mergeCell ref="A269:F269"/>
    <mergeCell ref="H270:L272"/>
    <mergeCell ref="A273:L273"/>
    <mergeCell ref="A270:A272"/>
    <mergeCell ref="A221:A246"/>
    <mergeCell ref="A248:A268"/>
    <mergeCell ref="C274:L274"/>
    <mergeCell ref="C275:I275"/>
    <mergeCell ref="J275:L277"/>
    <mergeCell ref="D221:D246"/>
    <mergeCell ref="D248:D268"/>
    <mergeCell ref="D270:D272"/>
    <mergeCell ref="A276:A277"/>
    <mergeCell ref="A297:L297"/>
    <mergeCell ref="H294:L296"/>
    <mergeCell ref="J285:L292"/>
    <mergeCell ref="C285:I285"/>
    <mergeCell ref="A286:A292"/>
    <mergeCell ref="A279:H279"/>
    <mergeCell ref="A293:H293"/>
    <mergeCell ref="H280:L282"/>
    <mergeCell ref="A283:L283"/>
    <mergeCell ref="C298:L298"/>
    <mergeCell ref="A312:L312"/>
    <mergeCell ref="H309:L311"/>
    <mergeCell ref="A309:A311"/>
    <mergeCell ref="A308:H308"/>
    <mergeCell ref="D299:D303"/>
    <mergeCell ref="D369:D371"/>
    <mergeCell ref="C313:L313"/>
    <mergeCell ref="J314:L337"/>
    <mergeCell ref="D314:D320"/>
    <mergeCell ref="H339:L341"/>
    <mergeCell ref="A342:L342"/>
    <mergeCell ref="C344:I344"/>
    <mergeCell ref="J344:L361"/>
    <mergeCell ref="C321:I321"/>
    <mergeCell ref="C349:C351"/>
    <mergeCell ref="C346:C348"/>
    <mergeCell ref="C368:L368"/>
    <mergeCell ref="C343:L343"/>
    <mergeCell ref="A363:H363"/>
    <mergeCell ref="A364:A366"/>
    <mergeCell ref="D339:D341"/>
    <mergeCell ref="D345:D361"/>
    <mergeCell ref="A367:L367"/>
    <mergeCell ref="A408:A410"/>
    <mergeCell ref="H408:L410"/>
    <mergeCell ref="C413:I413"/>
    <mergeCell ref="J413:L423"/>
    <mergeCell ref="D408:D410"/>
    <mergeCell ref="A414:A423"/>
    <mergeCell ref="A425:A427"/>
    <mergeCell ref="D364:D366"/>
    <mergeCell ref="A407:H407"/>
    <mergeCell ref="A383:H383"/>
    <mergeCell ref="A384:A386"/>
    <mergeCell ref="C403:C404"/>
    <mergeCell ref="D384:D386"/>
    <mergeCell ref="D373:D382"/>
    <mergeCell ref="A369:A382"/>
    <mergeCell ref="C393:C395"/>
    <mergeCell ref="C390:C392"/>
    <mergeCell ref="A387:L387"/>
    <mergeCell ref="H384:L386"/>
    <mergeCell ref="J369:L382"/>
    <mergeCell ref="C388:L388"/>
    <mergeCell ref="C372:I372"/>
    <mergeCell ref="H364:L366"/>
    <mergeCell ref="A424:H424"/>
    <mergeCell ref="D414:D423"/>
    <mergeCell ref="D425:D427"/>
    <mergeCell ref="A431:A440"/>
    <mergeCell ref="D431:D440"/>
    <mergeCell ref="A442:A444"/>
    <mergeCell ref="H442:L444"/>
    <mergeCell ref="H425:L427"/>
    <mergeCell ref="A411:L411"/>
    <mergeCell ref="C412:L412"/>
    <mergeCell ref="A445:L445"/>
    <mergeCell ref="A428:L428"/>
    <mergeCell ref="C429:L429"/>
    <mergeCell ref="C486:L486"/>
    <mergeCell ref="C446:L446"/>
    <mergeCell ref="A447:A460"/>
    <mergeCell ref="J447:L460"/>
    <mergeCell ref="C450:I450"/>
    <mergeCell ref="A441:H441"/>
    <mergeCell ref="D442:D444"/>
    <mergeCell ref="D447:D449"/>
    <mergeCell ref="D451:D460"/>
    <mergeCell ref="A461:H461"/>
    <mergeCell ref="H462:L464"/>
    <mergeCell ref="A465:L465"/>
    <mergeCell ref="A462:A464"/>
    <mergeCell ref="C466:L466"/>
    <mergeCell ref="D462:D464"/>
    <mergeCell ref="C430:I430"/>
    <mergeCell ref="J430:L440"/>
    <mergeCell ref="A485:L485"/>
    <mergeCell ref="A467:A480"/>
    <mergeCell ref="A482:A484"/>
    <mergeCell ref="A481:H481"/>
    <mergeCell ref="A497:H497"/>
    <mergeCell ref="A494:A496"/>
    <mergeCell ref="A488:A490"/>
    <mergeCell ref="D510:D512"/>
    <mergeCell ref="C493:I493"/>
    <mergeCell ref="J467:L480"/>
    <mergeCell ref="D488:D490"/>
    <mergeCell ref="D467:D480"/>
    <mergeCell ref="D482:D484"/>
    <mergeCell ref="H482:L484"/>
    <mergeCell ref="A491:L491"/>
    <mergeCell ref="H488:L490"/>
    <mergeCell ref="A561:H561"/>
    <mergeCell ref="D562:D564"/>
    <mergeCell ref="C554:H554"/>
    <mergeCell ref="J538:L544"/>
    <mergeCell ref="D521:D523"/>
    <mergeCell ref="D527:D531"/>
    <mergeCell ref="D533:D535"/>
    <mergeCell ref="H533:L535"/>
    <mergeCell ref="A524:L524"/>
    <mergeCell ref="C525:L525"/>
    <mergeCell ref="J526:L531"/>
    <mergeCell ref="C527:C528"/>
    <mergeCell ref="C537:L537"/>
    <mergeCell ref="A536:L536"/>
    <mergeCell ref="A533:A535"/>
    <mergeCell ref="A527:A531"/>
    <mergeCell ref="C526:I526"/>
    <mergeCell ref="A521:A523"/>
    <mergeCell ref="H521:L523"/>
    <mergeCell ref="A546:A548"/>
    <mergeCell ref="A538:A544"/>
    <mergeCell ref="A557:L557"/>
    <mergeCell ref="D516:D519"/>
    <mergeCell ref="C503:I503"/>
    <mergeCell ref="A504:A508"/>
    <mergeCell ref="H510:L512"/>
    <mergeCell ref="A513:L513"/>
    <mergeCell ref="A510:A512"/>
    <mergeCell ref="C504:C505"/>
    <mergeCell ref="A516:A519"/>
    <mergeCell ref="J493:L496"/>
    <mergeCell ref="A501:L501"/>
    <mergeCell ref="C502:L502"/>
    <mergeCell ref="J503:L508"/>
    <mergeCell ref="A532:H532"/>
    <mergeCell ref="A520:H520"/>
    <mergeCell ref="A509:H509"/>
    <mergeCell ref="D498:D500"/>
    <mergeCell ref="D504:D508"/>
    <mergeCell ref="D494:D496"/>
    <mergeCell ref="A498:A500"/>
    <mergeCell ref="H498:L500"/>
    <mergeCell ref="H562:L564"/>
    <mergeCell ref="H593:L595"/>
    <mergeCell ref="A593:A595"/>
    <mergeCell ref="A589:A591"/>
    <mergeCell ref="A568:H568"/>
    <mergeCell ref="D546:D548"/>
    <mergeCell ref="D559:D560"/>
    <mergeCell ref="J574:L574"/>
    <mergeCell ref="C587:L587"/>
    <mergeCell ref="A583:A585"/>
    <mergeCell ref="H583:L585"/>
    <mergeCell ref="K591:L591"/>
    <mergeCell ref="C573:L573"/>
    <mergeCell ref="H569:L571"/>
    <mergeCell ref="A569:A571"/>
    <mergeCell ref="A572:L572"/>
    <mergeCell ref="A579:L579"/>
    <mergeCell ref="H576:L578"/>
    <mergeCell ref="J581:L581"/>
    <mergeCell ref="A582:H582"/>
    <mergeCell ref="A575:H575"/>
    <mergeCell ref="A586:L586"/>
    <mergeCell ref="A562:A564"/>
    <mergeCell ref="C558:L558"/>
    <mergeCell ref="A164:H164"/>
    <mergeCell ref="A195:H195"/>
    <mergeCell ref="A214:H214"/>
    <mergeCell ref="D592:H592"/>
    <mergeCell ref="D322:D337"/>
    <mergeCell ref="A673:L673"/>
    <mergeCell ref="H670:L672"/>
    <mergeCell ref="J668:L668"/>
    <mergeCell ref="C208:L208"/>
    <mergeCell ref="C638:L638"/>
    <mergeCell ref="A634:A636"/>
    <mergeCell ref="H634:L636"/>
    <mergeCell ref="J598:L607"/>
    <mergeCell ref="C598:I598"/>
    <mergeCell ref="C588:I588"/>
    <mergeCell ref="D649:D651"/>
    <mergeCell ref="A648:H648"/>
    <mergeCell ref="A641:H641"/>
    <mergeCell ref="C646:L646"/>
    <mergeCell ref="H626:L628"/>
    <mergeCell ref="A626:A628"/>
    <mergeCell ref="A629:L629"/>
    <mergeCell ref="A565:L565"/>
    <mergeCell ref="J559:L560"/>
    <mergeCell ref="J647:L647"/>
    <mergeCell ref="J631:L632"/>
    <mergeCell ref="C653:L653"/>
    <mergeCell ref="C660:L660"/>
    <mergeCell ref="A659:L659"/>
    <mergeCell ref="A652:L652"/>
    <mergeCell ref="H656:L658"/>
    <mergeCell ref="H649:L651"/>
    <mergeCell ref="A649:A651"/>
    <mergeCell ref="A655:H655"/>
    <mergeCell ref="J654:L654"/>
    <mergeCell ref="A709:L709"/>
    <mergeCell ref="A656:A658"/>
    <mergeCell ref="A670:A672"/>
    <mergeCell ref="A677:A679"/>
    <mergeCell ref="A695:L695"/>
    <mergeCell ref="C696:L696"/>
    <mergeCell ref="A692:A694"/>
    <mergeCell ref="H692:L694"/>
    <mergeCell ref="A706:A708"/>
    <mergeCell ref="A702:L702"/>
    <mergeCell ref="C703:L703"/>
    <mergeCell ref="A682:A690"/>
    <mergeCell ref="A676:H676"/>
    <mergeCell ref="A669:H669"/>
    <mergeCell ref="A662:H662"/>
    <mergeCell ref="A666:L666"/>
    <mergeCell ref="H663:L665"/>
    <mergeCell ref="A663:A665"/>
    <mergeCell ref="C681:L681"/>
    <mergeCell ref="J711:L718"/>
    <mergeCell ref="A711:A718"/>
    <mergeCell ref="A746:K746"/>
    <mergeCell ref="A698:H698"/>
    <mergeCell ref="A691:H691"/>
    <mergeCell ref="A705:H705"/>
    <mergeCell ref="J704:L704"/>
    <mergeCell ref="D692:D694"/>
    <mergeCell ref="K608:L608"/>
    <mergeCell ref="J615:L617"/>
    <mergeCell ref="C615:I615"/>
    <mergeCell ref="J624:L624"/>
    <mergeCell ref="A618:H618"/>
    <mergeCell ref="A609:E609"/>
    <mergeCell ref="D619:D621"/>
    <mergeCell ref="D616:D617"/>
    <mergeCell ref="D706:D708"/>
    <mergeCell ref="A625:H625"/>
    <mergeCell ref="C630:L630"/>
    <mergeCell ref="A637:L637"/>
    <mergeCell ref="A726:G726"/>
    <mergeCell ref="A727:A729"/>
    <mergeCell ref="C724:L724"/>
    <mergeCell ref="A699:A701"/>
    <mergeCell ref="A31:H31"/>
    <mergeCell ref="C27:C30"/>
    <mergeCell ref="A27:A30"/>
    <mergeCell ref="C42:I42"/>
    <mergeCell ref="C53:I53"/>
    <mergeCell ref="D309:D311"/>
    <mergeCell ref="C35:L35"/>
    <mergeCell ref="A40:H40"/>
    <mergeCell ref="A35:A39"/>
    <mergeCell ref="C122:L122"/>
    <mergeCell ref="C36:C39"/>
    <mergeCell ref="J36:L39"/>
    <mergeCell ref="C71:L71"/>
    <mergeCell ref="C72:C87"/>
    <mergeCell ref="A94:H94"/>
    <mergeCell ref="C88:C93"/>
    <mergeCell ref="A72:A93"/>
    <mergeCell ref="J72:L93"/>
    <mergeCell ref="D68:D70"/>
    <mergeCell ref="H68:L70"/>
    <mergeCell ref="J147:L163"/>
    <mergeCell ref="C147:C163"/>
    <mergeCell ref="A67:H67"/>
    <mergeCell ref="A118:H118"/>
    <mergeCell ref="D576:D578"/>
    <mergeCell ref="D583:D585"/>
    <mergeCell ref="D589:D591"/>
    <mergeCell ref="J661:L661"/>
    <mergeCell ref="C710:L710"/>
    <mergeCell ref="H706:L708"/>
    <mergeCell ref="H699:L701"/>
    <mergeCell ref="D626:D628"/>
    <mergeCell ref="D634:D636"/>
    <mergeCell ref="D631:D632"/>
    <mergeCell ref="D642:D644"/>
    <mergeCell ref="A633:H633"/>
    <mergeCell ref="D699:D701"/>
    <mergeCell ref="D663:D665"/>
    <mergeCell ref="D670:D672"/>
    <mergeCell ref="D677:D679"/>
    <mergeCell ref="D682:D690"/>
    <mergeCell ref="C667:L667"/>
    <mergeCell ref="J682:L690"/>
    <mergeCell ref="H677:L679"/>
    <mergeCell ref="C674:L674"/>
    <mergeCell ref="J675:L675"/>
    <mergeCell ref="A680:L680"/>
    <mergeCell ref="J697:L697"/>
    <mergeCell ref="A345:A362"/>
    <mergeCell ref="A389:A406"/>
    <mergeCell ref="D389:D406"/>
    <mergeCell ref="J389:L406"/>
    <mergeCell ref="C550:H550"/>
    <mergeCell ref="A742:A745"/>
    <mergeCell ref="A740:L740"/>
    <mergeCell ref="C552:H552"/>
    <mergeCell ref="D711:D718"/>
    <mergeCell ref="C732:L732"/>
    <mergeCell ref="A736:G736"/>
    <mergeCell ref="C741:L741"/>
    <mergeCell ref="A737:A739"/>
    <mergeCell ref="H737:L739"/>
    <mergeCell ref="D656:D658"/>
    <mergeCell ref="C556:H556"/>
    <mergeCell ref="C551:H551"/>
    <mergeCell ref="C553:H553"/>
    <mergeCell ref="C555:H555"/>
    <mergeCell ref="C492:L492"/>
    <mergeCell ref="A545:H545"/>
    <mergeCell ref="D539:D544"/>
    <mergeCell ref="H546:L548"/>
    <mergeCell ref="C538:I538"/>
  </mergeCells>
  <phoneticPr fontId="5" type="noConversion"/>
  <printOptions gridLines="1"/>
  <pageMargins left="0.70866141732283472" right="0.70866141732283472" top="0.74803149606299213" bottom="0.74803149606299213" header="0.31496062992125984" footer="0.31496062992125984"/>
  <pageSetup paperSize="9" scale="80" fitToHeight="0" orientation="portrait" r:id="rId1"/>
  <headerFooter>
    <oddFooter>&amp;C&amp;"Avenir LT Std 35 Light,Regular"&amp;8© Myriad Geometries</oddFooter>
  </headerFooter>
  <rowBreaks count="1" manualBreakCount="1">
    <brk id="678"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79"/>
  <sheetViews>
    <sheetView workbookViewId="0">
      <selection sqref="A1:G179"/>
    </sheetView>
  </sheetViews>
  <sheetFormatPr defaultColWidth="8.7890625" defaultRowHeight="15" x14ac:dyDescent="0.15"/>
  <cols>
    <col min="1" max="1" width="5.6328125" style="301" customWidth="1"/>
    <col min="2" max="2" width="17.30859375" style="301" customWidth="1"/>
    <col min="3" max="3" width="57.69921875" style="318" customWidth="1"/>
    <col min="4" max="5" width="8.7890625" style="301"/>
    <col min="6" max="6" width="13.875" style="301" customWidth="1"/>
    <col min="7" max="7" width="16.7578125" style="301" customWidth="1"/>
    <col min="8" max="16384" width="8.7890625" style="301"/>
  </cols>
  <sheetData>
    <row r="1" spans="1:7" ht="15" customHeight="1" x14ac:dyDescent="0.2">
      <c r="B1" s="924" t="s">
        <v>50</v>
      </c>
      <c r="C1" s="925"/>
      <c r="D1" s="925"/>
      <c r="E1" s="925"/>
      <c r="F1" s="926"/>
    </row>
    <row r="2" spans="1:7" ht="162.6" customHeight="1" x14ac:dyDescent="0.15">
      <c r="A2" s="265">
        <v>1</v>
      </c>
      <c r="B2" s="271" t="s">
        <v>373</v>
      </c>
      <c r="C2" s="292" t="s">
        <v>303</v>
      </c>
      <c r="D2" s="277"/>
      <c r="E2" s="277"/>
      <c r="F2" s="277"/>
      <c r="G2" s="277"/>
    </row>
    <row r="3" spans="1:7" ht="28.5" x14ac:dyDescent="0.15">
      <c r="A3" s="265"/>
      <c r="B3" s="265" t="s">
        <v>62</v>
      </c>
      <c r="C3" s="292" t="s">
        <v>61</v>
      </c>
      <c r="D3" s="277"/>
      <c r="E3" s="277"/>
      <c r="F3" s="277"/>
      <c r="G3" s="277"/>
    </row>
    <row r="4" spans="1:7" ht="14.25" x14ac:dyDescent="0.15">
      <c r="A4" s="277"/>
      <c r="B4" s="277"/>
      <c r="C4" s="292"/>
      <c r="D4" s="273">
        <v>1.91</v>
      </c>
      <c r="E4" s="273" t="s">
        <v>9</v>
      </c>
      <c r="F4" s="276"/>
      <c r="G4" s="276"/>
    </row>
    <row r="5" spans="1:7" ht="218.45" customHeight="1" x14ac:dyDescent="0.15">
      <c r="A5" s="265">
        <v>2</v>
      </c>
      <c r="B5" s="271" t="s">
        <v>417</v>
      </c>
      <c r="C5" s="292" t="s">
        <v>111</v>
      </c>
      <c r="D5" s="277"/>
      <c r="E5" s="277"/>
      <c r="F5" s="277"/>
      <c r="G5" s="277"/>
    </row>
    <row r="6" spans="1:7" ht="14.25" x14ac:dyDescent="0.15">
      <c r="A6" s="277"/>
      <c r="B6" s="265" t="s">
        <v>416</v>
      </c>
      <c r="C6" s="294" t="s">
        <v>72</v>
      </c>
      <c r="D6" s="272"/>
      <c r="E6" s="278"/>
      <c r="F6" s="278"/>
      <c r="G6" s="278"/>
    </row>
    <row r="7" spans="1:7" ht="14.25" x14ac:dyDescent="0.15">
      <c r="A7" s="277"/>
      <c r="B7" s="265"/>
      <c r="C7" s="294"/>
      <c r="D7" s="272"/>
      <c r="E7" s="278"/>
      <c r="F7" s="278"/>
      <c r="G7" s="278"/>
    </row>
    <row r="8" spans="1:7" ht="14.25" x14ac:dyDescent="0.15">
      <c r="A8" s="277"/>
      <c r="B8" s="265"/>
      <c r="C8" s="294"/>
      <c r="D8" s="272"/>
      <c r="E8" s="278"/>
      <c r="F8" s="278"/>
      <c r="G8" s="278"/>
    </row>
    <row r="9" spans="1:7" ht="14.25" x14ac:dyDescent="0.15">
      <c r="A9" s="277"/>
      <c r="B9" s="265"/>
      <c r="C9" s="294"/>
      <c r="D9" s="272"/>
      <c r="E9" s="278"/>
      <c r="F9" s="278"/>
      <c r="G9" s="278"/>
    </row>
    <row r="10" spans="1:7" ht="14.25" x14ac:dyDescent="0.15">
      <c r="A10" s="277"/>
      <c r="B10" s="277"/>
      <c r="C10" s="292"/>
      <c r="D10" s="273">
        <v>6.24</v>
      </c>
      <c r="E10" s="273" t="s">
        <v>9</v>
      </c>
      <c r="F10" s="276"/>
      <c r="G10" s="276"/>
    </row>
    <row r="11" spans="1:7" ht="56.25" x14ac:dyDescent="0.15">
      <c r="A11" s="277"/>
      <c r="B11" s="265"/>
      <c r="C11" s="292" t="s">
        <v>408</v>
      </c>
      <c r="D11" s="277"/>
      <c r="E11" s="277"/>
      <c r="F11" s="277"/>
      <c r="G11" s="277"/>
    </row>
    <row r="12" spans="1:7" ht="14.25" x14ac:dyDescent="0.15">
      <c r="A12" s="277"/>
      <c r="B12" s="265"/>
      <c r="C12" s="294" t="s">
        <v>72</v>
      </c>
      <c r="D12" s="272"/>
      <c r="E12" s="278"/>
      <c r="F12" s="278"/>
      <c r="G12" s="278"/>
    </row>
    <row r="13" spans="1:7" ht="14.25" x14ac:dyDescent="0.15">
      <c r="A13" s="277"/>
      <c r="B13" s="265"/>
      <c r="C13" s="294"/>
      <c r="D13" s="272"/>
      <c r="E13" s="278"/>
      <c r="F13" s="278"/>
      <c r="G13" s="278"/>
    </row>
    <row r="14" spans="1:7" ht="14.25" x14ac:dyDescent="0.15">
      <c r="A14" s="277"/>
      <c r="B14" s="265"/>
      <c r="C14" s="294"/>
      <c r="D14" s="272"/>
      <c r="E14" s="278"/>
      <c r="F14" s="278"/>
      <c r="G14" s="278"/>
    </row>
    <row r="15" spans="1:7" ht="14.25" x14ac:dyDescent="0.15">
      <c r="A15" s="277"/>
      <c r="B15" s="265"/>
      <c r="C15" s="294"/>
      <c r="D15" s="272"/>
      <c r="E15" s="278"/>
      <c r="F15" s="278"/>
      <c r="G15" s="278"/>
    </row>
    <row r="16" spans="1:7" ht="14.25" x14ac:dyDescent="0.15">
      <c r="A16" s="277"/>
      <c r="B16" s="277"/>
      <c r="C16" s="292"/>
      <c r="D16" s="273">
        <v>82.89</v>
      </c>
      <c r="E16" s="273" t="s">
        <v>400</v>
      </c>
      <c r="F16" s="276"/>
      <c r="G16" s="276"/>
    </row>
    <row r="17" spans="1:7" ht="14.25" x14ac:dyDescent="0.15">
      <c r="A17" s="277"/>
      <c r="B17" s="277"/>
      <c r="C17" s="292"/>
      <c r="D17" s="277"/>
      <c r="E17" s="277"/>
      <c r="F17" s="277"/>
      <c r="G17" s="277"/>
    </row>
    <row r="18" spans="1:7" ht="14.25" x14ac:dyDescent="0.15">
      <c r="A18" s="265"/>
      <c r="B18" s="265" t="s">
        <v>416</v>
      </c>
      <c r="C18" s="294" t="s">
        <v>20</v>
      </c>
      <c r="D18" s="290"/>
      <c r="E18" s="278"/>
      <c r="F18" s="278"/>
      <c r="G18" s="278"/>
    </row>
    <row r="19" spans="1:7" ht="14.25" x14ac:dyDescent="0.15">
      <c r="A19" s="277"/>
      <c r="B19" s="277"/>
      <c r="C19" s="292"/>
      <c r="D19" s="273">
        <v>2.71</v>
      </c>
      <c r="E19" s="273" t="s">
        <v>9</v>
      </c>
      <c r="F19" s="276"/>
      <c r="G19" s="276"/>
    </row>
    <row r="20" spans="1:7" ht="83.25" x14ac:dyDescent="0.15">
      <c r="A20" s="265"/>
      <c r="B20" s="265"/>
      <c r="C20" s="297" t="s">
        <v>409</v>
      </c>
      <c r="D20" s="278"/>
      <c r="E20" s="278"/>
      <c r="F20" s="278"/>
      <c r="G20" s="278"/>
    </row>
    <row r="21" spans="1:7" ht="14.25" x14ac:dyDescent="0.15">
      <c r="A21" s="277"/>
      <c r="B21" s="265"/>
      <c r="C21" s="297" t="s">
        <v>410</v>
      </c>
      <c r="D21" s="272"/>
      <c r="E21" s="278"/>
      <c r="F21" s="278"/>
      <c r="G21" s="278"/>
    </row>
    <row r="22" spans="1:7" ht="14.25" x14ac:dyDescent="0.15">
      <c r="A22" s="277"/>
      <c r="B22" s="277"/>
      <c r="C22" s="292"/>
      <c r="D22" s="273">
        <v>38.909999999999997</v>
      </c>
      <c r="E22" s="273" t="s">
        <v>400</v>
      </c>
      <c r="F22" s="276"/>
      <c r="G22" s="276"/>
    </row>
    <row r="23" spans="1:7" ht="14.25" x14ac:dyDescent="0.15">
      <c r="A23" s="277"/>
      <c r="B23" s="277"/>
      <c r="C23" s="292"/>
      <c r="D23" s="277"/>
      <c r="E23" s="277"/>
      <c r="F23" s="277"/>
      <c r="G23" s="277"/>
    </row>
    <row r="24" spans="1:7" ht="14.25" x14ac:dyDescent="0.15">
      <c r="A24" s="265"/>
      <c r="B24" s="265" t="s">
        <v>416</v>
      </c>
      <c r="C24" s="294" t="s">
        <v>15</v>
      </c>
      <c r="D24" s="284"/>
      <c r="E24" s="284"/>
      <c r="F24" s="284"/>
      <c r="G24" s="284"/>
    </row>
    <row r="25" spans="1:7" ht="14.25" x14ac:dyDescent="0.15">
      <c r="A25" s="277"/>
      <c r="B25" s="277"/>
      <c r="C25" s="292"/>
      <c r="D25" s="273">
        <v>27.2</v>
      </c>
      <c r="E25" s="273" t="s">
        <v>9</v>
      </c>
      <c r="F25" s="276"/>
      <c r="G25" s="276"/>
    </row>
    <row r="26" spans="1:7" ht="83.25" x14ac:dyDescent="0.15">
      <c r="A26" s="265"/>
      <c r="B26" s="265"/>
      <c r="C26" s="297" t="s">
        <v>409</v>
      </c>
      <c r="D26" s="278"/>
      <c r="E26" s="278"/>
      <c r="F26" s="278"/>
      <c r="G26" s="278"/>
    </row>
    <row r="27" spans="1:7" ht="14.25" x14ac:dyDescent="0.15">
      <c r="A27" s="277"/>
      <c r="B27" s="265"/>
      <c r="C27" s="292" t="s">
        <v>412</v>
      </c>
      <c r="D27" s="272"/>
      <c r="E27" s="302"/>
      <c r="F27" s="302"/>
      <c r="G27" s="302"/>
    </row>
    <row r="28" spans="1:7" ht="14.25" x14ac:dyDescent="0.15">
      <c r="A28" s="277"/>
      <c r="B28" s="277"/>
      <c r="C28" s="292"/>
      <c r="D28" s="273">
        <v>190.53</v>
      </c>
      <c r="E28" s="273" t="s">
        <v>400</v>
      </c>
      <c r="F28" s="276"/>
      <c r="G28" s="276"/>
    </row>
    <row r="29" spans="1:7" ht="14.25" x14ac:dyDescent="0.15">
      <c r="A29" s="277"/>
      <c r="B29" s="277"/>
      <c r="C29" s="292"/>
      <c r="D29" s="277"/>
      <c r="E29" s="277"/>
      <c r="F29" s="277"/>
      <c r="G29" s="277"/>
    </row>
    <row r="30" spans="1:7" ht="14.25" x14ac:dyDescent="0.15">
      <c r="A30" s="265"/>
      <c r="B30" s="265" t="s">
        <v>416</v>
      </c>
      <c r="C30" s="294" t="s">
        <v>17</v>
      </c>
      <c r="D30" s="284"/>
      <c r="E30" s="284"/>
      <c r="F30" s="284"/>
      <c r="G30" s="284"/>
    </row>
    <row r="31" spans="1:7" ht="14.25" x14ac:dyDescent="0.15">
      <c r="A31" s="277"/>
      <c r="B31" s="277"/>
      <c r="C31" s="292"/>
      <c r="D31" s="273">
        <v>36.24</v>
      </c>
      <c r="E31" s="273" t="s">
        <v>9</v>
      </c>
      <c r="F31" s="276"/>
      <c r="G31" s="276"/>
    </row>
    <row r="32" spans="1:7" ht="97.5" x14ac:dyDescent="0.15">
      <c r="A32" s="265"/>
      <c r="B32" s="265"/>
      <c r="C32" s="292" t="s">
        <v>414</v>
      </c>
      <c r="D32" s="277"/>
      <c r="E32" s="277"/>
      <c r="F32" s="277"/>
      <c r="G32" s="277"/>
    </row>
    <row r="33" spans="1:7" ht="14.25" x14ac:dyDescent="0.15">
      <c r="A33" s="277"/>
      <c r="B33" s="265"/>
      <c r="C33" s="292" t="s">
        <v>413</v>
      </c>
      <c r="D33" s="272"/>
      <c r="E33" s="278"/>
      <c r="F33" s="278"/>
      <c r="G33" s="278"/>
    </row>
    <row r="34" spans="1:7" ht="14.25" x14ac:dyDescent="0.15">
      <c r="A34" s="277"/>
      <c r="B34" s="277"/>
      <c r="C34" s="292"/>
      <c r="D34" s="273">
        <v>241.51</v>
      </c>
      <c r="E34" s="273" t="s">
        <v>400</v>
      </c>
      <c r="F34" s="276"/>
      <c r="G34" s="276"/>
    </row>
    <row r="35" spans="1:7" ht="14.25" x14ac:dyDescent="0.15">
      <c r="A35" s="277"/>
      <c r="B35" s="277"/>
      <c r="C35" s="292"/>
      <c r="D35" s="277"/>
      <c r="E35" s="277"/>
      <c r="F35" s="277"/>
      <c r="G35" s="277"/>
    </row>
    <row r="36" spans="1:7" ht="14.25" x14ac:dyDescent="0.15">
      <c r="A36" s="265"/>
      <c r="B36" s="265" t="s">
        <v>416</v>
      </c>
      <c r="C36" s="298" t="s">
        <v>34</v>
      </c>
      <c r="D36" s="287"/>
      <c r="E36" s="287"/>
      <c r="F36" s="287"/>
      <c r="G36" s="287"/>
    </row>
    <row r="37" spans="1:7" ht="14.25" x14ac:dyDescent="0.15">
      <c r="A37" s="277"/>
      <c r="B37" s="277"/>
      <c r="C37" s="292"/>
      <c r="D37" s="273">
        <v>2.88</v>
      </c>
      <c r="E37" s="273" t="s">
        <v>9</v>
      </c>
      <c r="F37" s="276"/>
      <c r="G37" s="276"/>
    </row>
    <row r="38" spans="1:7" ht="14.25" x14ac:dyDescent="0.15">
      <c r="A38" s="277"/>
      <c r="B38" s="277"/>
      <c r="C38" s="292"/>
      <c r="D38" s="277"/>
      <c r="E38" s="277"/>
      <c r="F38" s="277"/>
      <c r="G38" s="277"/>
    </row>
    <row r="39" spans="1:7" ht="56.25" x14ac:dyDescent="0.15">
      <c r="A39" s="277"/>
      <c r="B39" s="265"/>
      <c r="C39" s="292" t="s">
        <v>415</v>
      </c>
      <c r="D39" s="277"/>
      <c r="E39" s="277"/>
      <c r="F39" s="277"/>
      <c r="G39" s="277"/>
    </row>
    <row r="40" spans="1:7" ht="14.25" x14ac:dyDescent="0.15">
      <c r="A40" s="277"/>
      <c r="B40" s="277"/>
      <c r="C40" s="292"/>
      <c r="D40" s="273">
        <v>20.9</v>
      </c>
      <c r="E40" s="273" t="s">
        <v>400</v>
      </c>
      <c r="F40" s="276"/>
      <c r="G40" s="276"/>
    </row>
    <row r="41" spans="1:7" ht="14.25" x14ac:dyDescent="0.15">
      <c r="A41" s="277"/>
      <c r="B41" s="277"/>
      <c r="C41" s="292"/>
      <c r="D41" s="277"/>
      <c r="E41" s="277"/>
      <c r="F41" s="277"/>
      <c r="G41" s="277"/>
    </row>
    <row r="42" spans="1:7" ht="97.5" x14ac:dyDescent="0.15">
      <c r="A42" s="269">
        <v>3</v>
      </c>
      <c r="B42" s="271" t="s">
        <v>377</v>
      </c>
      <c r="C42" s="292" t="s">
        <v>494</v>
      </c>
      <c r="D42" s="277"/>
      <c r="E42" s="277"/>
      <c r="F42" s="277"/>
      <c r="G42" s="277"/>
    </row>
    <row r="43" spans="1:7" ht="14.25" x14ac:dyDescent="0.15">
      <c r="A43" s="274"/>
      <c r="B43" s="274"/>
      <c r="C43" s="292"/>
      <c r="D43" s="273">
        <v>9.3800000000000008</v>
      </c>
      <c r="E43" s="279" t="s">
        <v>13</v>
      </c>
      <c r="F43" s="268"/>
      <c r="G43" s="268"/>
    </row>
    <row r="44" spans="1:7" ht="14.25" x14ac:dyDescent="0.15">
      <c r="A44" s="274"/>
      <c r="B44" s="274"/>
      <c r="C44" s="292"/>
      <c r="D44" s="274"/>
      <c r="E44" s="274"/>
      <c r="F44" s="274"/>
      <c r="G44" s="274"/>
    </row>
    <row r="45" spans="1:7" ht="111" x14ac:dyDescent="0.15">
      <c r="A45" s="265">
        <v>4</v>
      </c>
      <c r="B45" s="271" t="s">
        <v>380</v>
      </c>
      <c r="C45" s="292" t="s">
        <v>118</v>
      </c>
      <c r="D45" s="277"/>
      <c r="E45" s="277"/>
      <c r="F45" s="277"/>
      <c r="G45" s="277"/>
    </row>
    <row r="46" spans="1:7" ht="14.25" x14ac:dyDescent="0.15">
      <c r="A46" s="277"/>
      <c r="B46" s="277"/>
      <c r="C46" s="292"/>
      <c r="D46" s="280">
        <v>205.94</v>
      </c>
      <c r="E46" s="267" t="s">
        <v>10</v>
      </c>
      <c r="F46" s="268"/>
      <c r="G46" s="268"/>
    </row>
    <row r="47" spans="1:7" ht="14.25" x14ac:dyDescent="0.15">
      <c r="A47" s="277"/>
      <c r="B47" s="277"/>
      <c r="C47" s="292"/>
      <c r="D47" s="277"/>
      <c r="E47" s="277"/>
      <c r="F47" s="277"/>
      <c r="G47" s="277"/>
    </row>
    <row r="48" spans="1:7" ht="97.5" x14ac:dyDescent="0.15">
      <c r="A48" s="265">
        <v>5</v>
      </c>
      <c r="B48" s="303" t="s">
        <v>448</v>
      </c>
      <c r="C48" s="292" t="s">
        <v>128</v>
      </c>
      <c r="D48" s="277"/>
      <c r="E48" s="277"/>
      <c r="F48" s="277"/>
      <c r="G48" s="277"/>
    </row>
    <row r="49" spans="1:7" ht="14.25" x14ac:dyDescent="0.15">
      <c r="A49" s="277"/>
      <c r="B49" s="277"/>
      <c r="C49" s="292"/>
      <c r="D49" s="273">
        <v>120.38</v>
      </c>
      <c r="E49" s="267" t="s">
        <v>10</v>
      </c>
      <c r="F49" s="268"/>
      <c r="G49" s="268"/>
    </row>
    <row r="50" spans="1:7" ht="14.25" x14ac:dyDescent="0.15">
      <c r="A50" s="277"/>
      <c r="B50" s="277"/>
      <c r="C50" s="292"/>
      <c r="D50" s="277"/>
      <c r="E50" s="277"/>
      <c r="F50" s="277"/>
      <c r="G50" s="277"/>
    </row>
    <row r="51" spans="1:7" ht="111" x14ac:dyDescent="0.15">
      <c r="A51" s="265">
        <v>6</v>
      </c>
      <c r="B51" s="303" t="s">
        <v>418</v>
      </c>
      <c r="C51" s="292" t="s">
        <v>131</v>
      </c>
      <c r="D51" s="277"/>
      <c r="E51" s="277"/>
      <c r="F51" s="277"/>
      <c r="G51" s="277"/>
    </row>
    <row r="52" spans="1:7" ht="14.25" x14ac:dyDescent="0.15">
      <c r="A52" s="277"/>
      <c r="B52" s="277"/>
      <c r="C52" s="292"/>
      <c r="D52" s="273">
        <v>5.04</v>
      </c>
      <c r="E52" s="267" t="s">
        <v>10</v>
      </c>
      <c r="F52" s="268"/>
      <c r="G52" s="268"/>
    </row>
    <row r="53" spans="1:7" ht="14.25" x14ac:dyDescent="0.15">
      <c r="A53" s="277"/>
      <c r="B53" s="277"/>
      <c r="C53" s="292"/>
      <c r="D53" s="277"/>
      <c r="E53" s="277"/>
      <c r="F53" s="277"/>
      <c r="G53" s="277"/>
    </row>
    <row r="54" spans="1:7" ht="83.25" x14ac:dyDescent="0.15">
      <c r="A54" s="265">
        <v>7</v>
      </c>
      <c r="B54" s="271" t="s">
        <v>381</v>
      </c>
      <c r="C54" s="292" t="s">
        <v>510</v>
      </c>
      <c r="D54" s="277"/>
      <c r="E54" s="277"/>
      <c r="F54" s="277"/>
      <c r="G54" s="277"/>
    </row>
    <row r="55" spans="1:7" ht="14.25" x14ac:dyDescent="0.15">
      <c r="A55" s="277"/>
      <c r="B55" s="277"/>
      <c r="C55" s="292"/>
      <c r="D55" s="273">
        <v>245.27</v>
      </c>
      <c r="E55" s="267" t="s">
        <v>10</v>
      </c>
      <c r="F55" s="268"/>
      <c r="G55" s="268"/>
    </row>
    <row r="56" spans="1:7" ht="14.25" x14ac:dyDescent="0.15">
      <c r="A56" s="277"/>
      <c r="B56" s="277"/>
      <c r="C56" s="292"/>
      <c r="D56" s="277"/>
      <c r="E56" s="277"/>
      <c r="F56" s="277"/>
      <c r="G56" s="277"/>
    </row>
    <row r="57" spans="1:7" ht="83.25" x14ac:dyDescent="0.15">
      <c r="A57" s="265">
        <v>8</v>
      </c>
      <c r="B57" s="271" t="s">
        <v>381</v>
      </c>
      <c r="C57" s="292" t="s">
        <v>358</v>
      </c>
      <c r="D57" s="277"/>
      <c r="E57" s="277"/>
      <c r="F57" s="277"/>
      <c r="G57" s="277"/>
    </row>
    <row r="58" spans="1:7" ht="14.25" x14ac:dyDescent="0.15">
      <c r="A58" s="277"/>
      <c r="B58" s="277"/>
      <c r="C58" s="292"/>
      <c r="D58" s="273">
        <v>416.94</v>
      </c>
      <c r="E58" s="267" t="s">
        <v>10</v>
      </c>
      <c r="F58" s="268"/>
      <c r="G58" s="268"/>
    </row>
    <row r="59" spans="1:7" ht="14.25" x14ac:dyDescent="0.15">
      <c r="A59" s="277"/>
      <c r="B59" s="277"/>
      <c r="C59" s="292"/>
      <c r="D59" s="277"/>
      <c r="E59" s="277"/>
      <c r="F59" s="277"/>
      <c r="G59" s="277"/>
    </row>
    <row r="60" spans="1:7" ht="83.25" x14ac:dyDescent="0.15">
      <c r="A60" s="265">
        <v>9</v>
      </c>
      <c r="B60" s="271" t="s">
        <v>382</v>
      </c>
      <c r="C60" s="292" t="s">
        <v>359</v>
      </c>
      <c r="D60" s="277"/>
      <c r="E60" s="277"/>
      <c r="F60" s="277"/>
      <c r="G60" s="277"/>
    </row>
    <row r="61" spans="1:7" ht="14.25" x14ac:dyDescent="0.15">
      <c r="A61" s="277"/>
      <c r="B61" s="277"/>
      <c r="C61" s="292"/>
      <c r="D61" s="273">
        <v>491.43</v>
      </c>
      <c r="E61" s="267" t="s">
        <v>10</v>
      </c>
      <c r="F61" s="268"/>
      <c r="G61" s="268"/>
    </row>
    <row r="62" spans="1:7" ht="14.25" x14ac:dyDescent="0.15">
      <c r="A62" s="277"/>
      <c r="B62" s="277"/>
      <c r="C62" s="292"/>
      <c r="D62" s="277"/>
      <c r="E62" s="277"/>
      <c r="F62" s="277"/>
      <c r="G62" s="277"/>
    </row>
    <row r="63" spans="1:7" ht="111" x14ac:dyDescent="0.15">
      <c r="A63" s="265">
        <v>10</v>
      </c>
      <c r="B63" s="271" t="s">
        <v>383</v>
      </c>
      <c r="C63" s="292" t="s">
        <v>360</v>
      </c>
      <c r="D63" s="277"/>
      <c r="E63" s="277"/>
      <c r="F63" s="277"/>
      <c r="G63" s="277"/>
    </row>
    <row r="64" spans="1:7" ht="14.25" x14ac:dyDescent="0.15">
      <c r="A64" s="277"/>
      <c r="B64" s="277"/>
      <c r="C64" s="292"/>
      <c r="D64" s="273">
        <v>281.77</v>
      </c>
      <c r="E64" s="267" t="s">
        <v>10</v>
      </c>
      <c r="F64" s="268"/>
      <c r="G64" s="268"/>
    </row>
    <row r="65" spans="1:7" ht="196.35" customHeight="1" x14ac:dyDescent="0.15">
      <c r="A65" s="265">
        <v>11</v>
      </c>
      <c r="B65" s="271" t="s">
        <v>384</v>
      </c>
      <c r="C65" s="292" t="s">
        <v>349</v>
      </c>
      <c r="D65" s="277"/>
      <c r="E65" s="277"/>
      <c r="F65" s="277"/>
      <c r="G65" s="277"/>
    </row>
    <row r="66" spans="1:7" ht="14.25" x14ac:dyDescent="0.15">
      <c r="A66" s="277"/>
      <c r="B66" s="277"/>
      <c r="C66" s="292"/>
      <c r="D66" s="273">
        <v>491.43</v>
      </c>
      <c r="E66" s="267" t="s">
        <v>10</v>
      </c>
      <c r="F66" s="268"/>
      <c r="G66" s="268"/>
    </row>
    <row r="67" spans="1:7" ht="14.25" x14ac:dyDescent="0.15">
      <c r="A67" s="277"/>
      <c r="B67" s="277"/>
      <c r="C67" s="292"/>
      <c r="D67" s="277"/>
      <c r="E67" s="277"/>
      <c r="F67" s="277"/>
      <c r="G67" s="277"/>
    </row>
    <row r="68" spans="1:7" ht="120" customHeight="1" x14ac:dyDescent="0.15">
      <c r="A68" s="265">
        <v>12</v>
      </c>
      <c r="B68" s="271" t="s">
        <v>385</v>
      </c>
      <c r="C68" s="292" t="s">
        <v>350</v>
      </c>
      <c r="D68" s="277"/>
      <c r="E68" s="277"/>
      <c r="F68" s="277"/>
      <c r="G68" s="277"/>
    </row>
    <row r="69" spans="1:7" ht="14.25" x14ac:dyDescent="0.15">
      <c r="A69" s="265"/>
      <c r="B69" s="265"/>
      <c r="C69" s="304" t="s">
        <v>248</v>
      </c>
      <c r="D69" s="305"/>
      <c r="E69" s="277"/>
      <c r="F69" s="277"/>
      <c r="G69" s="277"/>
    </row>
    <row r="70" spans="1:7" ht="14.25" x14ac:dyDescent="0.15">
      <c r="A70" s="277"/>
      <c r="B70" s="277"/>
      <c r="C70" s="292"/>
      <c r="D70" s="273">
        <v>59.8</v>
      </c>
      <c r="E70" s="267" t="s">
        <v>10</v>
      </c>
      <c r="F70" s="268"/>
      <c r="G70" s="268"/>
    </row>
    <row r="71" spans="1:7" ht="14.25" x14ac:dyDescent="0.15">
      <c r="A71" s="277"/>
      <c r="B71" s="277"/>
      <c r="C71" s="292"/>
      <c r="D71" s="277"/>
      <c r="E71" s="277"/>
      <c r="F71" s="277"/>
      <c r="G71" s="277"/>
    </row>
    <row r="72" spans="1:7" ht="97.5" x14ac:dyDescent="0.15">
      <c r="A72" s="306">
        <v>13</v>
      </c>
      <c r="B72" s="271" t="s">
        <v>386</v>
      </c>
      <c r="C72" s="292" t="s">
        <v>351</v>
      </c>
      <c r="D72" s="277"/>
      <c r="E72" s="277"/>
      <c r="F72" s="277"/>
      <c r="G72" s="277"/>
    </row>
    <row r="73" spans="1:7" ht="14.25" x14ac:dyDescent="0.15">
      <c r="A73" s="272"/>
      <c r="B73" s="272"/>
      <c r="C73" s="304" t="s">
        <v>248</v>
      </c>
      <c r="D73" s="305"/>
      <c r="E73" s="277"/>
      <c r="F73" s="277"/>
      <c r="G73" s="277"/>
    </row>
    <row r="74" spans="1:7" ht="14.25" x14ac:dyDescent="0.15">
      <c r="A74" s="278"/>
      <c r="B74" s="278"/>
      <c r="C74" s="297"/>
      <c r="D74" s="273">
        <v>59.8</v>
      </c>
      <c r="E74" s="267" t="s">
        <v>10</v>
      </c>
      <c r="F74" s="268"/>
      <c r="G74" s="268"/>
    </row>
    <row r="75" spans="1:7" ht="14.25" x14ac:dyDescent="0.15">
      <c r="A75" s="277"/>
      <c r="B75" s="277"/>
      <c r="C75" s="292"/>
      <c r="D75" s="277"/>
      <c r="E75" s="277"/>
      <c r="F75" s="277"/>
      <c r="G75" s="277"/>
    </row>
    <row r="76" spans="1:7" ht="69.75" x14ac:dyDescent="0.15">
      <c r="A76" s="265">
        <v>14</v>
      </c>
      <c r="B76" s="271" t="s">
        <v>387</v>
      </c>
      <c r="C76" s="292" t="s">
        <v>352</v>
      </c>
      <c r="D76" s="277"/>
      <c r="E76" s="277"/>
      <c r="F76" s="277"/>
      <c r="G76" s="277"/>
    </row>
    <row r="77" spans="1:7" ht="14.25" x14ac:dyDescent="0.15">
      <c r="A77" s="277"/>
      <c r="B77" s="277"/>
      <c r="C77" s="292"/>
      <c r="D77" s="273">
        <v>281.77</v>
      </c>
      <c r="E77" s="267" t="s">
        <v>10</v>
      </c>
      <c r="F77" s="268"/>
      <c r="G77" s="268"/>
    </row>
    <row r="78" spans="1:7" ht="14.25" x14ac:dyDescent="0.15">
      <c r="A78" s="277"/>
      <c r="B78" s="277"/>
      <c r="C78" s="292"/>
      <c r="D78" s="277"/>
      <c r="E78" s="277"/>
      <c r="F78" s="277"/>
      <c r="G78" s="277"/>
    </row>
    <row r="79" spans="1:7" ht="83.25" x14ac:dyDescent="0.15">
      <c r="A79" s="265">
        <v>15</v>
      </c>
      <c r="B79" s="271" t="s">
        <v>388</v>
      </c>
      <c r="C79" s="292" t="s">
        <v>353</v>
      </c>
      <c r="D79" s="277"/>
      <c r="E79" s="277"/>
      <c r="F79" s="277"/>
      <c r="G79" s="277"/>
    </row>
    <row r="80" spans="1:7" ht="14.25" x14ac:dyDescent="0.15">
      <c r="A80" s="277"/>
      <c r="B80" s="277"/>
      <c r="C80" s="292"/>
      <c r="D80" s="273">
        <v>281.77</v>
      </c>
      <c r="E80" s="267" t="s">
        <v>10</v>
      </c>
      <c r="F80" s="268"/>
      <c r="G80" s="268"/>
    </row>
    <row r="81" spans="1:7" ht="14.25" x14ac:dyDescent="0.15">
      <c r="A81" s="277"/>
      <c r="B81" s="277"/>
      <c r="C81" s="292"/>
      <c r="D81" s="277"/>
      <c r="E81" s="277"/>
      <c r="F81" s="277"/>
      <c r="G81" s="277"/>
    </row>
    <row r="82" spans="1:7" ht="409.35" customHeight="1" x14ac:dyDescent="0.15">
      <c r="A82" s="265">
        <v>16</v>
      </c>
      <c r="B82" s="271" t="s">
        <v>419</v>
      </c>
      <c r="C82" s="292" t="s">
        <v>362</v>
      </c>
      <c r="D82" s="277"/>
      <c r="E82" s="277"/>
      <c r="F82" s="277"/>
      <c r="G82" s="277"/>
    </row>
    <row r="83" spans="1:7" ht="14.25" x14ac:dyDescent="0.15">
      <c r="A83" s="265"/>
      <c r="B83" s="265"/>
      <c r="C83" s="292" t="s">
        <v>31</v>
      </c>
      <c r="D83" s="273">
        <v>6</v>
      </c>
      <c r="E83" s="267" t="s">
        <v>10</v>
      </c>
      <c r="F83" s="268"/>
      <c r="G83" s="268"/>
    </row>
    <row r="84" spans="1:7" ht="14.25" x14ac:dyDescent="0.15">
      <c r="A84" s="277"/>
      <c r="B84" s="277"/>
      <c r="C84" s="292"/>
      <c r="D84" s="277"/>
      <c r="E84" s="277"/>
      <c r="F84" s="277"/>
      <c r="G84" s="277"/>
    </row>
    <row r="85" spans="1:7" ht="180" customHeight="1" x14ac:dyDescent="0.15">
      <c r="A85" s="269">
        <v>17</v>
      </c>
      <c r="B85" s="271" t="s">
        <v>420</v>
      </c>
      <c r="C85" s="292" t="s">
        <v>221</v>
      </c>
      <c r="D85" s="277"/>
      <c r="E85" s="277"/>
      <c r="F85" s="277"/>
      <c r="G85" s="277"/>
    </row>
    <row r="86" spans="1:7" ht="14.25" x14ac:dyDescent="0.15">
      <c r="A86" s="269"/>
      <c r="B86" s="269" t="s">
        <v>223</v>
      </c>
      <c r="C86" s="299"/>
      <c r="D86" s="289"/>
      <c r="E86" s="307"/>
      <c r="F86" s="307"/>
      <c r="G86" s="307"/>
    </row>
    <row r="87" spans="1:7" ht="14.25" x14ac:dyDescent="0.15">
      <c r="A87" s="274"/>
      <c r="B87" s="274"/>
      <c r="C87" s="292"/>
      <c r="D87" s="273">
        <v>181.41</v>
      </c>
      <c r="E87" s="267" t="s">
        <v>10</v>
      </c>
      <c r="F87" s="283"/>
      <c r="G87" s="268"/>
    </row>
    <row r="88" spans="1:7" ht="14.25" x14ac:dyDescent="0.15">
      <c r="A88" s="274"/>
      <c r="B88" s="274"/>
      <c r="C88" s="292"/>
      <c r="D88" s="274"/>
      <c r="E88" s="274"/>
      <c r="F88" s="274"/>
      <c r="G88" s="274"/>
    </row>
    <row r="89" spans="1:7" ht="97.5" x14ac:dyDescent="0.15">
      <c r="A89" s="269">
        <v>18</v>
      </c>
      <c r="B89" s="271" t="s">
        <v>422</v>
      </c>
      <c r="C89" s="292" t="s">
        <v>218</v>
      </c>
      <c r="D89" s="277"/>
      <c r="E89" s="277"/>
      <c r="F89" s="277"/>
      <c r="G89" s="277"/>
    </row>
    <row r="90" spans="1:7" ht="14.25" x14ac:dyDescent="0.15">
      <c r="A90" s="265"/>
      <c r="B90" s="265" t="s">
        <v>220</v>
      </c>
      <c r="C90" s="299"/>
      <c r="D90" s="289"/>
      <c r="E90" s="277"/>
      <c r="F90" s="277"/>
      <c r="G90" s="277"/>
    </row>
    <row r="91" spans="1:7" ht="14.25" x14ac:dyDescent="0.15">
      <c r="A91" s="274"/>
      <c r="B91" s="274"/>
      <c r="C91" s="292"/>
      <c r="D91" s="273">
        <v>38.61</v>
      </c>
      <c r="E91" s="282" t="s">
        <v>10</v>
      </c>
      <c r="F91" s="283"/>
      <c r="G91" s="268"/>
    </row>
    <row r="92" spans="1:7" ht="14.25" x14ac:dyDescent="0.15">
      <c r="A92" s="274"/>
      <c r="B92" s="274"/>
      <c r="C92" s="292"/>
      <c r="D92" s="274"/>
      <c r="E92" s="274"/>
      <c r="F92" s="274"/>
      <c r="G92" s="274"/>
    </row>
    <row r="93" spans="1:7" ht="125.25" x14ac:dyDescent="0.15">
      <c r="A93" s="269">
        <v>19</v>
      </c>
      <c r="B93" s="271" t="s">
        <v>421</v>
      </c>
      <c r="C93" s="292" t="s">
        <v>233</v>
      </c>
      <c r="D93" s="277"/>
      <c r="E93" s="277"/>
      <c r="F93" s="277"/>
      <c r="G93" s="277"/>
    </row>
    <row r="94" spans="1:7" ht="14.25" x14ac:dyDescent="0.15">
      <c r="A94" s="274"/>
      <c r="B94" s="274"/>
      <c r="C94" s="292"/>
      <c r="D94" s="273">
        <v>139.91</v>
      </c>
      <c r="E94" s="267" t="s">
        <v>10</v>
      </c>
      <c r="F94" s="283"/>
      <c r="G94" s="268"/>
    </row>
    <row r="95" spans="1:7" ht="14.25" x14ac:dyDescent="0.15">
      <c r="A95" s="274"/>
      <c r="B95" s="274"/>
      <c r="C95" s="292"/>
      <c r="D95" s="274"/>
      <c r="E95" s="274"/>
      <c r="F95" s="274"/>
      <c r="G95" s="274"/>
    </row>
    <row r="96" spans="1:7" ht="69.75" x14ac:dyDescent="0.15">
      <c r="A96" s="308">
        <v>20</v>
      </c>
      <c r="B96" s="271" t="s">
        <v>423</v>
      </c>
      <c r="C96" s="292" t="s">
        <v>354</v>
      </c>
      <c r="D96" s="277"/>
      <c r="E96" s="277"/>
      <c r="F96" s="277"/>
      <c r="G96" s="277"/>
    </row>
    <row r="97" spans="1:7" ht="14.25" x14ac:dyDescent="0.15">
      <c r="A97" s="269"/>
      <c r="B97" s="269" t="s">
        <v>226</v>
      </c>
      <c r="C97" s="299"/>
      <c r="D97" s="289"/>
      <c r="E97" s="277"/>
      <c r="F97" s="277"/>
      <c r="G97" s="277"/>
    </row>
    <row r="98" spans="1:7" ht="14.25" x14ac:dyDescent="0.15">
      <c r="A98" s="274"/>
      <c r="B98" s="274"/>
      <c r="C98" s="292"/>
      <c r="D98" s="273">
        <v>168.52</v>
      </c>
      <c r="E98" s="267" t="s">
        <v>10</v>
      </c>
      <c r="F98" s="283"/>
      <c r="G98" s="268"/>
    </row>
    <row r="99" spans="1:7" ht="14.25" x14ac:dyDescent="0.15">
      <c r="A99" s="274"/>
      <c r="B99" s="274"/>
      <c r="C99" s="292"/>
      <c r="D99" s="274"/>
      <c r="E99" s="274"/>
      <c r="F99" s="274"/>
      <c r="G99" s="274"/>
    </row>
    <row r="100" spans="1:7" ht="83.25" x14ac:dyDescent="0.15">
      <c r="A100" s="308">
        <v>21</v>
      </c>
      <c r="B100" s="271" t="s">
        <v>424</v>
      </c>
      <c r="C100" s="292" t="s">
        <v>224</v>
      </c>
      <c r="D100" s="277"/>
      <c r="E100" s="277"/>
      <c r="F100" s="277"/>
      <c r="G100" s="277"/>
    </row>
    <row r="101" spans="1:7" ht="14.25" x14ac:dyDescent="0.15">
      <c r="A101" s="274"/>
      <c r="B101" s="274"/>
      <c r="C101" s="292"/>
      <c r="D101" s="273">
        <v>45.46</v>
      </c>
      <c r="E101" s="282" t="s">
        <v>10</v>
      </c>
      <c r="F101" s="283"/>
      <c r="G101" s="268"/>
    </row>
    <row r="102" spans="1:7" ht="14.25" x14ac:dyDescent="0.15">
      <c r="A102" s="269"/>
      <c r="B102" s="269"/>
      <c r="C102" s="300"/>
      <c r="D102" s="272"/>
      <c r="E102" s="272"/>
      <c r="F102" s="272"/>
      <c r="G102" s="272"/>
    </row>
    <row r="103" spans="1:7" ht="28.5" x14ac:dyDescent="0.15">
      <c r="A103" s="269" t="s">
        <v>497</v>
      </c>
      <c r="B103" s="269"/>
      <c r="C103" s="292" t="s">
        <v>498</v>
      </c>
      <c r="D103" s="273">
        <v>26</v>
      </c>
      <c r="E103" s="282" t="s">
        <v>503</v>
      </c>
      <c r="F103" s="283"/>
      <c r="G103" s="268"/>
    </row>
    <row r="104" spans="1:7" ht="14.25" x14ac:dyDescent="0.15">
      <c r="A104" s="269"/>
      <c r="B104" s="269"/>
      <c r="C104" s="292"/>
      <c r="D104" s="272"/>
      <c r="E104" s="272"/>
      <c r="F104" s="272"/>
      <c r="G104" s="272"/>
    </row>
    <row r="105" spans="1:7" ht="28.5" x14ac:dyDescent="0.15">
      <c r="A105" s="269" t="s">
        <v>499</v>
      </c>
      <c r="B105" s="269"/>
      <c r="C105" s="292" t="s">
        <v>500</v>
      </c>
      <c r="D105" s="273" t="s">
        <v>504</v>
      </c>
      <c r="E105" s="282" t="s">
        <v>503</v>
      </c>
      <c r="F105" s="283"/>
      <c r="G105" s="268"/>
    </row>
    <row r="106" spans="1:7" ht="14.25" x14ac:dyDescent="0.15">
      <c r="A106" s="269"/>
      <c r="B106" s="269"/>
      <c r="C106" s="292"/>
      <c r="D106" s="272"/>
      <c r="E106" s="272"/>
      <c r="F106" s="272"/>
      <c r="G106" s="272"/>
    </row>
    <row r="107" spans="1:7" ht="28.5" x14ac:dyDescent="0.15">
      <c r="A107" s="269" t="s">
        <v>499</v>
      </c>
      <c r="B107" s="269"/>
      <c r="C107" s="292" t="s">
        <v>501</v>
      </c>
      <c r="D107" s="273" t="s">
        <v>504</v>
      </c>
      <c r="E107" s="282" t="s">
        <v>503</v>
      </c>
      <c r="F107" s="283"/>
      <c r="G107" s="268"/>
    </row>
    <row r="108" spans="1:7" ht="14.25" x14ac:dyDescent="0.15">
      <c r="A108" s="269"/>
      <c r="B108" s="269"/>
      <c r="C108" s="292"/>
      <c r="D108" s="272"/>
      <c r="E108" s="272"/>
      <c r="F108" s="272"/>
      <c r="G108" s="272"/>
    </row>
    <row r="109" spans="1:7" ht="28.5" x14ac:dyDescent="0.15">
      <c r="A109" s="269" t="s">
        <v>499</v>
      </c>
      <c r="B109" s="269"/>
      <c r="C109" s="292" t="s">
        <v>502</v>
      </c>
      <c r="D109" s="273" t="s">
        <v>504</v>
      </c>
      <c r="E109" s="282" t="s">
        <v>503</v>
      </c>
      <c r="F109" s="283"/>
      <c r="G109" s="268"/>
    </row>
    <row r="110" spans="1:7" ht="14.25" x14ac:dyDescent="0.15">
      <c r="A110" s="274"/>
      <c r="B110" s="274"/>
      <c r="C110" s="292"/>
      <c r="D110" s="274"/>
      <c r="E110" s="274"/>
      <c r="F110" s="274"/>
      <c r="G110" s="274"/>
    </row>
    <row r="111" spans="1:7" ht="111" x14ac:dyDescent="0.15">
      <c r="A111" s="269">
        <v>22</v>
      </c>
      <c r="B111" s="271" t="s">
        <v>425</v>
      </c>
      <c r="C111" s="292" t="s">
        <v>488</v>
      </c>
      <c r="D111" s="277"/>
      <c r="E111" s="277"/>
      <c r="F111" s="277"/>
      <c r="G111" s="277"/>
    </row>
    <row r="112" spans="1:7" ht="14.25" x14ac:dyDescent="0.15">
      <c r="A112" s="274"/>
      <c r="B112" s="274"/>
      <c r="C112" s="292"/>
      <c r="D112" s="273">
        <v>5.09</v>
      </c>
      <c r="E112" s="267" t="s">
        <v>10</v>
      </c>
      <c r="F112" s="283"/>
      <c r="G112" s="268"/>
    </row>
    <row r="113" spans="1:7" ht="14.25" x14ac:dyDescent="0.15">
      <c r="A113" s="274"/>
      <c r="B113" s="274"/>
      <c r="C113" s="292"/>
      <c r="D113" s="274"/>
      <c r="E113" s="274"/>
      <c r="F113" s="274"/>
      <c r="G113" s="274"/>
    </row>
    <row r="114" spans="1:7" ht="266.45" customHeight="1" x14ac:dyDescent="0.15">
      <c r="A114" s="269">
        <v>23</v>
      </c>
      <c r="B114" s="271" t="s">
        <v>426</v>
      </c>
      <c r="C114" s="292" t="s">
        <v>231</v>
      </c>
      <c r="D114" s="277"/>
      <c r="E114" s="277"/>
      <c r="F114" s="277"/>
      <c r="G114" s="277"/>
    </row>
    <row r="115" spans="1:7" ht="14.25" x14ac:dyDescent="0.15">
      <c r="A115" s="274"/>
      <c r="B115" s="274"/>
      <c r="C115" s="292"/>
      <c r="D115" s="273">
        <v>41.17</v>
      </c>
      <c r="E115" s="267" t="s">
        <v>10</v>
      </c>
      <c r="F115" s="283"/>
      <c r="G115" s="268"/>
    </row>
    <row r="116" spans="1:7" ht="14.25" x14ac:dyDescent="0.15">
      <c r="A116" s="274"/>
      <c r="B116" s="274"/>
      <c r="C116" s="292"/>
      <c r="D116" s="274"/>
      <c r="E116" s="274"/>
      <c r="F116" s="274"/>
      <c r="G116" s="274"/>
    </row>
    <row r="117" spans="1:7" ht="194.25" x14ac:dyDescent="0.15">
      <c r="A117" s="269">
        <v>24</v>
      </c>
      <c r="B117" s="271" t="s">
        <v>427</v>
      </c>
      <c r="C117" s="292" t="s">
        <v>355</v>
      </c>
      <c r="D117" s="277"/>
      <c r="E117" s="277"/>
      <c r="F117" s="277"/>
      <c r="G117" s="277"/>
    </row>
    <row r="118" spans="1:7" ht="14.25" x14ac:dyDescent="0.15">
      <c r="A118" s="274"/>
      <c r="B118" s="274"/>
      <c r="C118" s="292"/>
      <c r="D118" s="273">
        <v>21</v>
      </c>
      <c r="E118" s="282" t="s">
        <v>10</v>
      </c>
      <c r="F118" s="283"/>
      <c r="G118" s="268"/>
    </row>
    <row r="119" spans="1:7" ht="14.25" x14ac:dyDescent="0.15">
      <c r="A119" s="274"/>
      <c r="B119" s="274"/>
      <c r="C119" s="292"/>
      <c r="D119" s="274"/>
      <c r="E119" s="274"/>
      <c r="F119" s="274"/>
      <c r="G119" s="274"/>
    </row>
    <row r="120" spans="1:7" ht="83.25" x14ac:dyDescent="0.15">
      <c r="A120" s="269">
        <v>25</v>
      </c>
      <c r="B120" s="271" t="s">
        <v>428</v>
      </c>
      <c r="C120" s="292" t="s">
        <v>236</v>
      </c>
      <c r="D120" s="277"/>
      <c r="E120" s="277"/>
      <c r="F120" s="277"/>
      <c r="G120" s="277"/>
    </row>
    <row r="121" spans="1:7" ht="14.25" x14ac:dyDescent="0.15">
      <c r="A121" s="274"/>
      <c r="B121" s="274"/>
      <c r="C121" s="292"/>
      <c r="D121" s="273">
        <v>21</v>
      </c>
      <c r="E121" s="267" t="s">
        <v>10</v>
      </c>
      <c r="F121" s="283"/>
      <c r="G121" s="268"/>
    </row>
    <row r="122" spans="1:7" ht="14.25" x14ac:dyDescent="0.15">
      <c r="A122" s="274"/>
      <c r="B122" s="274"/>
      <c r="C122" s="292"/>
      <c r="D122" s="274"/>
      <c r="E122" s="274"/>
      <c r="F122" s="274"/>
      <c r="G122" s="274"/>
    </row>
    <row r="123" spans="1:7" ht="247.35" customHeight="1" x14ac:dyDescent="0.15">
      <c r="A123" s="269">
        <v>26</v>
      </c>
      <c r="B123" s="271" t="s">
        <v>429</v>
      </c>
      <c r="C123" s="292" t="s">
        <v>356</v>
      </c>
      <c r="D123" s="277"/>
      <c r="E123" s="277"/>
      <c r="F123" s="277"/>
      <c r="G123" s="277"/>
    </row>
    <row r="124" spans="1:7" ht="14.25" x14ac:dyDescent="0.15">
      <c r="A124" s="269"/>
      <c r="B124" s="269"/>
      <c r="C124" s="300" t="s">
        <v>246</v>
      </c>
      <c r="D124" s="273">
        <v>91.44</v>
      </c>
      <c r="E124" s="267" t="s">
        <v>247</v>
      </c>
      <c r="F124" s="283"/>
      <c r="G124" s="268"/>
    </row>
    <row r="125" spans="1:7" ht="83.25" x14ac:dyDescent="0.15">
      <c r="A125" s="265">
        <v>27</v>
      </c>
      <c r="B125" s="271" t="s">
        <v>430</v>
      </c>
      <c r="C125" s="292" t="s">
        <v>237</v>
      </c>
      <c r="D125" s="277"/>
      <c r="E125" s="277"/>
      <c r="F125" s="277"/>
      <c r="G125" s="277"/>
    </row>
    <row r="126" spans="1:7" ht="14.25" x14ac:dyDescent="0.15">
      <c r="A126" s="265"/>
      <c r="B126" s="265"/>
      <c r="C126" s="300"/>
      <c r="D126" s="273" t="e">
        <f>SUM(#REF!)</f>
        <v>#REF!</v>
      </c>
      <c r="E126" s="267" t="s">
        <v>10</v>
      </c>
      <c r="F126" s="310"/>
      <c r="G126" s="310"/>
    </row>
    <row r="127" spans="1:7" ht="14.25" x14ac:dyDescent="0.15">
      <c r="A127" s="277"/>
      <c r="B127" s="277"/>
      <c r="C127" s="292"/>
      <c r="D127" s="273">
        <v>667.36</v>
      </c>
      <c r="E127" s="267" t="s">
        <v>44</v>
      </c>
      <c r="F127" s="311"/>
      <c r="G127" s="268"/>
    </row>
    <row r="128" spans="1:7" ht="14.25" x14ac:dyDescent="0.15">
      <c r="A128" s="274"/>
      <c r="B128" s="274"/>
      <c r="C128" s="292"/>
      <c r="D128" s="274"/>
      <c r="E128" s="274"/>
      <c r="F128" s="274"/>
      <c r="G128" s="274"/>
    </row>
    <row r="129" spans="1:7" ht="175.9" customHeight="1" x14ac:dyDescent="0.15">
      <c r="A129" s="269">
        <v>28</v>
      </c>
      <c r="B129" s="271" t="s">
        <v>431</v>
      </c>
      <c r="C129" s="292" t="s">
        <v>357</v>
      </c>
      <c r="D129" s="277"/>
      <c r="E129" s="277"/>
      <c r="F129" s="277"/>
      <c r="G129" s="277"/>
    </row>
    <row r="130" spans="1:7" ht="14.25" x14ac:dyDescent="0.15">
      <c r="A130" s="269"/>
      <c r="B130" s="269"/>
      <c r="C130" s="294" t="s">
        <v>112</v>
      </c>
      <c r="D130" s="284"/>
      <c r="E130" s="274"/>
      <c r="F130" s="274"/>
      <c r="G130" s="274"/>
    </row>
    <row r="131" spans="1:7" ht="14.25" x14ac:dyDescent="0.15">
      <c r="A131" s="274"/>
      <c r="B131" s="274"/>
      <c r="C131" s="292"/>
      <c r="D131" s="273">
        <v>11.58</v>
      </c>
      <c r="E131" s="267" t="s">
        <v>44</v>
      </c>
      <c r="F131" s="311"/>
      <c r="G131" s="268"/>
    </row>
    <row r="132" spans="1:7" ht="14.25" x14ac:dyDescent="0.15">
      <c r="A132" s="274"/>
      <c r="B132" s="274"/>
      <c r="C132" s="292"/>
      <c r="D132" s="274"/>
      <c r="E132" s="274"/>
      <c r="F132" s="274"/>
      <c r="G132" s="274"/>
    </row>
    <row r="133" spans="1:7" ht="111.6" customHeight="1" x14ac:dyDescent="0.15">
      <c r="A133" s="269">
        <v>29</v>
      </c>
      <c r="B133" s="271" t="s">
        <v>432</v>
      </c>
      <c r="C133" s="292" t="s">
        <v>239</v>
      </c>
      <c r="D133" s="277"/>
      <c r="E133" s="277"/>
      <c r="F133" s="277"/>
      <c r="G133" s="277"/>
    </row>
    <row r="134" spans="1:7" ht="14.25" x14ac:dyDescent="0.15">
      <c r="A134" s="274"/>
      <c r="B134" s="274"/>
      <c r="C134" s="292"/>
      <c r="D134" s="273">
        <v>0.06</v>
      </c>
      <c r="E134" s="267" t="s">
        <v>116</v>
      </c>
      <c r="F134" s="311"/>
      <c r="G134" s="268"/>
    </row>
    <row r="135" spans="1:7" ht="14.25" x14ac:dyDescent="0.15">
      <c r="A135" s="274"/>
      <c r="B135" s="274"/>
      <c r="C135" s="292"/>
      <c r="D135" s="274"/>
      <c r="E135" s="274"/>
      <c r="F135" s="274"/>
      <c r="G135" s="274"/>
    </row>
    <row r="136" spans="1:7" ht="111" x14ac:dyDescent="0.15">
      <c r="A136" s="269">
        <v>30</v>
      </c>
      <c r="B136" s="271" t="s">
        <v>433</v>
      </c>
      <c r="C136" s="292" t="s">
        <v>240</v>
      </c>
      <c r="D136" s="277"/>
      <c r="E136" s="277"/>
      <c r="F136" s="277"/>
      <c r="G136" s="277"/>
    </row>
    <row r="137" spans="1:7" ht="14.25" x14ac:dyDescent="0.15">
      <c r="A137" s="274"/>
      <c r="B137" s="274"/>
      <c r="C137" s="292"/>
      <c r="D137" s="267">
        <v>4</v>
      </c>
      <c r="E137" s="279" t="s">
        <v>241</v>
      </c>
      <c r="F137" s="311"/>
      <c r="G137" s="268"/>
    </row>
    <row r="138" spans="1:7" ht="14.25" x14ac:dyDescent="0.15">
      <c r="A138" s="274"/>
      <c r="B138" s="274"/>
      <c r="C138" s="292"/>
      <c r="D138" s="274"/>
      <c r="E138" s="274"/>
      <c r="F138" s="274"/>
      <c r="G138" s="274"/>
    </row>
    <row r="139" spans="1:7" ht="169.35" customHeight="1" x14ac:dyDescent="0.15">
      <c r="A139" s="269">
        <v>31</v>
      </c>
      <c r="B139" s="271" t="s">
        <v>434</v>
      </c>
      <c r="C139" s="292" t="s">
        <v>249</v>
      </c>
      <c r="D139" s="277"/>
      <c r="E139" s="277"/>
      <c r="F139" s="277"/>
      <c r="G139" s="277"/>
    </row>
    <row r="140" spans="1:7" ht="14.25" x14ac:dyDescent="0.15">
      <c r="A140" s="269"/>
      <c r="B140" s="269" t="s">
        <v>251</v>
      </c>
      <c r="C140" s="312" t="s">
        <v>250</v>
      </c>
      <c r="D140" s="313"/>
      <c r="E140" s="274"/>
      <c r="F140" s="274"/>
      <c r="G140" s="274"/>
    </row>
    <row r="141" spans="1:7" ht="14.25" x14ac:dyDescent="0.15">
      <c r="A141" s="274"/>
      <c r="B141" s="274"/>
      <c r="C141" s="292"/>
      <c r="D141" s="314">
        <v>2.4</v>
      </c>
      <c r="E141" s="267" t="s">
        <v>10</v>
      </c>
      <c r="F141" s="283"/>
      <c r="G141" s="268"/>
    </row>
    <row r="142" spans="1:7" ht="14.25" x14ac:dyDescent="0.15">
      <c r="A142" s="274"/>
      <c r="B142" s="274"/>
      <c r="C142" s="292"/>
      <c r="D142" s="274"/>
      <c r="E142" s="274"/>
      <c r="F142" s="274"/>
      <c r="G142" s="274"/>
    </row>
    <row r="143" spans="1:7" ht="48" x14ac:dyDescent="0.15">
      <c r="A143" s="269">
        <v>32</v>
      </c>
      <c r="B143" s="271" t="s">
        <v>435</v>
      </c>
      <c r="C143" s="292" t="s">
        <v>347</v>
      </c>
      <c r="D143" s="277"/>
      <c r="E143" s="277"/>
      <c r="F143" s="277"/>
      <c r="G143" s="277"/>
    </row>
    <row r="144" spans="1:7" ht="14.25" x14ac:dyDescent="0.15">
      <c r="A144" s="274"/>
      <c r="B144" s="274"/>
      <c r="C144" s="292"/>
      <c r="D144" s="267">
        <v>12</v>
      </c>
      <c r="E144" s="279" t="s">
        <v>241</v>
      </c>
      <c r="F144" s="283"/>
      <c r="G144" s="268"/>
    </row>
    <row r="145" spans="1:7" ht="14.25" x14ac:dyDescent="0.15">
      <c r="A145" s="274"/>
      <c r="B145" s="274"/>
      <c r="C145" s="292"/>
      <c r="D145" s="274"/>
      <c r="E145" s="274"/>
      <c r="F145" s="274"/>
      <c r="G145" s="274"/>
    </row>
    <row r="146" spans="1:7" ht="48" x14ac:dyDescent="0.15">
      <c r="A146" s="269">
        <v>33</v>
      </c>
      <c r="B146" s="271" t="s">
        <v>436</v>
      </c>
      <c r="C146" s="292" t="s">
        <v>346</v>
      </c>
      <c r="D146" s="277"/>
      <c r="E146" s="277"/>
      <c r="F146" s="277"/>
      <c r="G146" s="277"/>
    </row>
    <row r="147" spans="1:7" ht="14.25" x14ac:dyDescent="0.15">
      <c r="A147" s="274"/>
      <c r="B147" s="274"/>
      <c r="C147" s="292"/>
      <c r="D147" s="267">
        <v>8</v>
      </c>
      <c r="E147" s="267" t="s">
        <v>241</v>
      </c>
      <c r="F147" s="268"/>
      <c r="G147" s="268"/>
    </row>
    <row r="148" spans="1:7" ht="14.25" x14ac:dyDescent="0.15">
      <c r="A148" s="274"/>
      <c r="B148" s="274"/>
      <c r="C148" s="292"/>
      <c r="D148" s="274"/>
      <c r="E148" s="274"/>
      <c r="F148" s="274"/>
      <c r="G148" s="274"/>
    </row>
    <row r="149" spans="1:7" ht="48" x14ac:dyDescent="0.15">
      <c r="A149" s="269">
        <v>34</v>
      </c>
      <c r="B149" s="271" t="s">
        <v>437</v>
      </c>
      <c r="C149" s="292" t="s">
        <v>343</v>
      </c>
      <c r="D149" s="277"/>
      <c r="E149" s="277"/>
      <c r="F149" s="277"/>
      <c r="G149" s="277"/>
    </row>
    <row r="150" spans="1:7" ht="14.25" x14ac:dyDescent="0.15">
      <c r="A150" s="274"/>
      <c r="B150" s="274"/>
      <c r="C150" s="292"/>
      <c r="D150" s="267">
        <v>1</v>
      </c>
      <c r="E150" s="279" t="s">
        <v>241</v>
      </c>
      <c r="F150" s="283"/>
      <c r="G150" s="268"/>
    </row>
    <row r="151" spans="1:7" ht="56.25" x14ac:dyDescent="0.15">
      <c r="A151" s="269">
        <v>35</v>
      </c>
      <c r="B151" s="271" t="s">
        <v>438</v>
      </c>
      <c r="C151" s="292" t="s">
        <v>344</v>
      </c>
      <c r="D151" s="277"/>
      <c r="E151" s="277"/>
      <c r="F151" s="277"/>
      <c r="G151" s="277"/>
    </row>
    <row r="152" spans="1:7" ht="14.25" x14ac:dyDescent="0.15">
      <c r="A152" s="274"/>
      <c r="B152" s="274"/>
      <c r="C152" s="292"/>
      <c r="D152" s="267">
        <v>1</v>
      </c>
      <c r="E152" s="279" t="s">
        <v>241</v>
      </c>
      <c r="F152" s="283"/>
      <c r="G152" s="268"/>
    </row>
    <row r="153" spans="1:7" ht="14.25" x14ac:dyDescent="0.15">
      <c r="A153" s="274"/>
      <c r="B153" s="274"/>
      <c r="C153" s="292"/>
      <c r="D153" s="274"/>
      <c r="E153" s="274"/>
      <c r="F153" s="274"/>
      <c r="G153" s="274"/>
    </row>
    <row r="154" spans="1:7" ht="48" x14ac:dyDescent="0.15">
      <c r="A154" s="269">
        <v>36</v>
      </c>
      <c r="B154" s="271" t="s">
        <v>439</v>
      </c>
      <c r="C154" s="292" t="s">
        <v>345</v>
      </c>
      <c r="D154" s="277"/>
      <c r="E154" s="277"/>
      <c r="F154" s="277"/>
      <c r="G154" s="277"/>
    </row>
    <row r="155" spans="1:7" ht="14.25" x14ac:dyDescent="0.15">
      <c r="A155" s="274"/>
      <c r="B155" s="274"/>
      <c r="C155" s="292"/>
      <c r="D155" s="267">
        <v>8</v>
      </c>
      <c r="E155" s="279" t="s">
        <v>241</v>
      </c>
      <c r="F155" s="283"/>
      <c r="G155" s="268"/>
    </row>
    <row r="156" spans="1:7" ht="14.25" x14ac:dyDescent="0.15">
      <c r="A156" s="274"/>
      <c r="B156" s="274"/>
      <c r="C156" s="292"/>
      <c r="D156" s="274"/>
      <c r="E156" s="274"/>
      <c r="F156" s="274"/>
      <c r="G156" s="274"/>
    </row>
    <row r="157" spans="1:7" ht="282.60000000000002" customHeight="1" x14ac:dyDescent="0.15">
      <c r="A157" s="269">
        <v>37</v>
      </c>
      <c r="B157" s="271" t="s">
        <v>440</v>
      </c>
      <c r="C157" s="292" t="s">
        <v>348</v>
      </c>
      <c r="D157" s="277"/>
      <c r="E157" s="277"/>
      <c r="F157" s="277"/>
      <c r="G157" s="277"/>
    </row>
    <row r="158" spans="1:7" ht="14.25" x14ac:dyDescent="0.15">
      <c r="A158" s="274"/>
      <c r="B158" s="274"/>
      <c r="C158" s="292"/>
      <c r="D158" s="273">
        <v>38.799999999999997</v>
      </c>
      <c r="E158" s="267" t="s">
        <v>10</v>
      </c>
      <c r="F158" s="283"/>
      <c r="G158" s="268"/>
    </row>
    <row r="159" spans="1:7" ht="14.25" x14ac:dyDescent="0.15">
      <c r="A159" s="274"/>
      <c r="B159" s="274"/>
      <c r="C159" s="292"/>
      <c r="D159" s="274"/>
      <c r="E159" s="274"/>
      <c r="F159" s="274"/>
      <c r="G159" s="274"/>
    </row>
    <row r="160" spans="1:7" ht="297.60000000000002" customHeight="1" x14ac:dyDescent="0.15">
      <c r="A160" s="269">
        <v>38</v>
      </c>
      <c r="B160" s="271" t="s">
        <v>441</v>
      </c>
      <c r="C160" s="292" t="s">
        <v>361</v>
      </c>
      <c r="D160" s="277"/>
      <c r="E160" s="277"/>
      <c r="F160" s="277"/>
      <c r="G160" s="277"/>
    </row>
    <row r="161" spans="1:7" ht="14.25" x14ac:dyDescent="0.15">
      <c r="A161" s="274"/>
      <c r="B161" s="274"/>
      <c r="C161" s="292"/>
      <c r="D161" s="267">
        <v>17.399999999999999</v>
      </c>
      <c r="E161" s="267" t="s">
        <v>257</v>
      </c>
      <c r="F161" s="276"/>
      <c r="G161" s="268"/>
    </row>
    <row r="162" spans="1:7" ht="14.25" x14ac:dyDescent="0.15">
      <c r="A162" s="274"/>
      <c r="B162" s="274"/>
      <c r="C162" s="292"/>
      <c r="D162" s="274"/>
      <c r="E162" s="274"/>
      <c r="F162" s="274"/>
      <c r="G162" s="274"/>
    </row>
    <row r="163" spans="1:7" ht="249" x14ac:dyDescent="0.15">
      <c r="A163" s="269">
        <v>39</v>
      </c>
      <c r="B163" s="271" t="s">
        <v>442</v>
      </c>
      <c r="C163" s="292" t="s">
        <v>342</v>
      </c>
      <c r="D163" s="277"/>
      <c r="E163" s="277"/>
      <c r="F163" s="277"/>
      <c r="G163" s="277"/>
    </row>
    <row r="164" spans="1:7" ht="14.25" x14ac:dyDescent="0.15">
      <c r="A164" s="269"/>
      <c r="B164" s="269" t="s">
        <v>259</v>
      </c>
      <c r="C164" s="292" t="s">
        <v>258</v>
      </c>
      <c r="D164" s="272" t="e">
        <f>#REF!*#REF!*#REF!</f>
        <v>#REF!</v>
      </c>
      <c r="E164" s="274"/>
      <c r="F164" s="274"/>
      <c r="G164" s="274"/>
    </row>
    <row r="165" spans="1:7" ht="14.25" x14ac:dyDescent="0.15">
      <c r="A165" s="274"/>
      <c r="B165" s="274"/>
      <c r="C165" s="292"/>
      <c r="D165" s="273">
        <v>7.2</v>
      </c>
      <c r="E165" s="267" t="s">
        <v>10</v>
      </c>
      <c r="F165" s="283"/>
      <c r="G165" s="268"/>
    </row>
    <row r="166" spans="1:7" ht="14.25" x14ac:dyDescent="0.15">
      <c r="A166" s="274"/>
      <c r="B166" s="274"/>
      <c r="C166" s="292"/>
      <c r="D166" s="274"/>
      <c r="E166" s="274"/>
      <c r="F166" s="274"/>
      <c r="G166" s="274"/>
    </row>
    <row r="167" spans="1:7" ht="207.75" x14ac:dyDescent="0.15">
      <c r="A167" s="308">
        <v>40</v>
      </c>
      <c r="B167" s="271" t="s">
        <v>443</v>
      </c>
      <c r="C167" s="292" t="s">
        <v>363</v>
      </c>
      <c r="D167" s="277"/>
      <c r="E167" s="277"/>
      <c r="F167" s="277"/>
      <c r="G167" s="277"/>
    </row>
    <row r="168" spans="1:7" ht="14.25" x14ac:dyDescent="0.15">
      <c r="A168" s="274"/>
      <c r="B168" s="274"/>
      <c r="C168" s="292"/>
      <c r="D168" s="315">
        <v>41.93</v>
      </c>
      <c r="E168" s="267" t="s">
        <v>10</v>
      </c>
      <c r="F168" s="283"/>
      <c r="G168" s="268"/>
    </row>
    <row r="169" spans="1:7" ht="48" x14ac:dyDescent="0.15">
      <c r="A169" s="269">
        <v>41</v>
      </c>
      <c r="B169" s="271" t="s">
        <v>379</v>
      </c>
      <c r="C169" s="299" t="s">
        <v>115</v>
      </c>
      <c r="D169" s="289"/>
      <c r="E169" s="289"/>
      <c r="F169" s="289"/>
      <c r="G169" s="289"/>
    </row>
    <row r="170" spans="1:7" ht="14.25" x14ac:dyDescent="0.15">
      <c r="A170" s="274"/>
      <c r="B170" s="274"/>
      <c r="C170" s="292"/>
      <c r="D170" s="273">
        <v>24.69</v>
      </c>
      <c r="E170" s="273" t="s">
        <v>116</v>
      </c>
      <c r="F170" s="268"/>
      <c r="G170" s="268"/>
    </row>
    <row r="171" spans="1:7" ht="14.25" x14ac:dyDescent="0.15">
      <c r="A171" s="269"/>
      <c r="B171" s="269"/>
      <c r="C171" s="300"/>
      <c r="D171" s="269"/>
      <c r="E171" s="269"/>
      <c r="F171" s="269"/>
      <c r="G171" s="269"/>
    </row>
    <row r="172" spans="1:7" ht="14.25" x14ac:dyDescent="0.15">
      <c r="A172" s="269"/>
      <c r="B172" s="269"/>
      <c r="C172" s="300"/>
      <c r="D172" s="269"/>
      <c r="E172" s="269"/>
      <c r="F172" s="269"/>
      <c r="G172" s="269"/>
    </row>
    <row r="173" spans="1:7" ht="126.6" customHeight="1" x14ac:dyDescent="0.15">
      <c r="A173" s="269">
        <v>42</v>
      </c>
      <c r="B173" s="271" t="s">
        <v>505</v>
      </c>
      <c r="C173" s="292" t="s">
        <v>506</v>
      </c>
      <c r="D173" s="277"/>
      <c r="E173" s="277"/>
      <c r="F173" s="277"/>
      <c r="G173" s="277"/>
    </row>
    <row r="174" spans="1:7" ht="14.25" x14ac:dyDescent="0.15">
      <c r="A174" s="274"/>
      <c r="B174" s="274"/>
      <c r="C174" s="292"/>
      <c r="D174" s="273">
        <v>145.11000000000001</v>
      </c>
      <c r="E174" s="273" t="s">
        <v>400</v>
      </c>
      <c r="F174" s="268"/>
      <c r="G174" s="268"/>
    </row>
    <row r="175" spans="1:7" ht="14.25" x14ac:dyDescent="0.15">
      <c r="A175" s="274"/>
      <c r="B175" s="274"/>
      <c r="C175" s="292"/>
      <c r="D175" s="274"/>
      <c r="E175" s="274"/>
      <c r="F175" s="274"/>
      <c r="G175" s="274"/>
    </row>
    <row r="176" spans="1:7" ht="53.45" customHeight="1" x14ac:dyDescent="0.15">
      <c r="A176" s="269">
        <v>43</v>
      </c>
      <c r="B176" s="271"/>
      <c r="C176" s="292" t="s">
        <v>507</v>
      </c>
      <c r="D176" s="277"/>
      <c r="E176" s="277"/>
      <c r="F176" s="277"/>
      <c r="G176" s="277"/>
    </row>
    <row r="177" spans="1:7" ht="14.25" x14ac:dyDescent="0.15">
      <c r="A177" s="274"/>
      <c r="B177" s="269"/>
      <c r="C177" s="295"/>
      <c r="D177" s="273">
        <v>31.73</v>
      </c>
      <c r="E177" s="273" t="s">
        <v>400</v>
      </c>
      <c r="F177" s="268"/>
      <c r="G177" s="268"/>
    </row>
    <row r="178" spans="1:7" ht="14.25" x14ac:dyDescent="0.15">
      <c r="A178" s="274"/>
      <c r="B178" s="269"/>
      <c r="C178" s="295"/>
      <c r="D178" s="269"/>
      <c r="E178" s="269"/>
      <c r="F178" s="269"/>
      <c r="G178" s="269"/>
    </row>
    <row r="179" spans="1:7" ht="20.25" x14ac:dyDescent="0.15">
      <c r="A179" s="921" t="s">
        <v>831</v>
      </c>
      <c r="B179" s="922"/>
      <c r="C179" s="922"/>
      <c r="D179" s="922"/>
      <c r="E179" s="923"/>
      <c r="F179" s="316"/>
      <c r="G179" s="317"/>
    </row>
  </sheetData>
  <mergeCells count="2">
    <mergeCell ref="A179:E179"/>
    <mergeCell ref="B1:F1"/>
  </mergeCells>
  <pageMargins left="0.31496062992125984" right="0.31496062992125984" top="0.35433070866141736" bottom="0.35433070866141736" header="0.31496062992125984" footer="0.31496062992125984"/>
  <pageSetup paperSize="9" scale="75"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18"/>
  <sheetViews>
    <sheetView workbookViewId="0">
      <selection activeCell="A8" sqref="A8:G117"/>
    </sheetView>
  </sheetViews>
  <sheetFormatPr defaultColWidth="9.203125" defaultRowHeight="14.25" x14ac:dyDescent="0.15"/>
  <cols>
    <col min="1" max="1" width="4.66796875" style="269" customWidth="1"/>
    <col min="2" max="2" width="13.4609375" style="269" bestFit="1" customWidth="1"/>
    <col min="3" max="3" width="55.9140625" style="347" customWidth="1"/>
    <col min="4" max="4" width="9.4765625" style="296" customWidth="1"/>
    <col min="5" max="5" width="5.08203125" style="269" customWidth="1"/>
    <col min="6" max="6" width="14.69921875" style="335" customWidth="1"/>
    <col min="7" max="7" width="18.26953125" style="335" customWidth="1"/>
    <col min="8" max="8" width="11.5390625" style="274" bestFit="1" customWidth="1"/>
    <col min="9" max="10" width="10.44140625" style="274" bestFit="1" customWidth="1"/>
    <col min="11" max="16384" width="9.203125" style="274"/>
  </cols>
  <sheetData>
    <row r="1" spans="1:7" ht="18" x14ac:dyDescent="0.15">
      <c r="A1" s="930" t="str">
        <f>ABSTRACT!A2</f>
        <v xml:space="preserve">DETAILED BILL OF QUANTITIES FOR THE PROPOSED CONSTRUCTION OF COMMERCIAL BUILDING FOR KSSFCL AT MYSURU. </v>
      </c>
      <c r="B1" s="931"/>
      <c r="C1" s="931"/>
      <c r="D1" s="931"/>
      <c r="E1" s="931"/>
      <c r="F1" s="931"/>
      <c r="G1" s="932"/>
    </row>
    <row r="2" spans="1:7" x14ac:dyDescent="0.15">
      <c r="A2" s="274" t="s">
        <v>281</v>
      </c>
      <c r="B2" s="274"/>
      <c r="E2" s="274"/>
      <c r="F2" s="296"/>
      <c r="G2" s="331"/>
    </row>
    <row r="3" spans="1:7" x14ac:dyDescent="0.15">
      <c r="A3" s="319">
        <v>1</v>
      </c>
      <c r="B3" s="319"/>
      <c r="C3" s="289"/>
      <c r="D3" s="292"/>
      <c r="E3" s="319"/>
      <c r="F3" s="329"/>
      <c r="G3" s="329"/>
    </row>
    <row r="4" spans="1:7" s="269" customFormat="1" ht="21.75" x14ac:dyDescent="0.15">
      <c r="A4" s="266" t="s">
        <v>11</v>
      </c>
      <c r="B4" s="266"/>
      <c r="C4" s="345" t="s">
        <v>0</v>
      </c>
      <c r="D4" s="293" t="s">
        <v>5</v>
      </c>
      <c r="E4" s="267" t="s">
        <v>6</v>
      </c>
      <c r="F4" s="330" t="s">
        <v>7</v>
      </c>
      <c r="G4" s="330" t="s">
        <v>8</v>
      </c>
    </row>
    <row r="5" spans="1:7" s="269" customFormat="1" x14ac:dyDescent="0.15">
      <c r="A5" s="267"/>
      <c r="B5" s="267"/>
      <c r="C5" s="345"/>
      <c r="D5" s="293"/>
      <c r="E5" s="267"/>
      <c r="F5" s="330"/>
      <c r="G5" s="330"/>
    </row>
    <row r="6" spans="1:7" s="269" customFormat="1" ht="21" customHeight="1" x14ac:dyDescent="0.15">
      <c r="A6" s="895" t="s">
        <v>508</v>
      </c>
      <c r="B6" s="896"/>
      <c r="C6" s="896"/>
      <c r="D6" s="896"/>
      <c r="E6" s="896"/>
      <c r="F6" s="896"/>
      <c r="G6" s="897"/>
    </row>
    <row r="7" spans="1:7" s="269" customFormat="1" ht="27" customHeight="1" x14ac:dyDescent="0.15">
      <c r="A7" s="895" t="s">
        <v>509</v>
      </c>
      <c r="B7" s="896"/>
      <c r="C7" s="896"/>
      <c r="D7" s="896"/>
      <c r="E7" s="896"/>
      <c r="F7" s="896"/>
      <c r="G7" s="897"/>
    </row>
    <row r="8" spans="1:7" ht="121.9" customHeight="1" x14ac:dyDescent="0.15">
      <c r="A8" s="319">
        <v>1</v>
      </c>
      <c r="B8" s="303" t="s">
        <v>480</v>
      </c>
      <c r="C8" s="289" t="s">
        <v>307</v>
      </c>
      <c r="D8" s="292"/>
      <c r="E8" s="277"/>
      <c r="F8" s="292"/>
      <c r="G8" s="295"/>
    </row>
    <row r="9" spans="1:7" ht="24" x14ac:dyDescent="0.15">
      <c r="A9" s="319"/>
      <c r="B9" s="319" t="s">
        <v>62</v>
      </c>
      <c r="C9" s="289" t="s">
        <v>61</v>
      </c>
      <c r="D9" s="292"/>
      <c r="E9" s="277"/>
      <c r="F9" s="292"/>
      <c r="G9" s="295"/>
    </row>
    <row r="10" spans="1:7" x14ac:dyDescent="0.15">
      <c r="A10" s="319"/>
      <c r="B10" s="319"/>
      <c r="C10" s="289" t="s">
        <v>63</v>
      </c>
      <c r="D10" s="292"/>
      <c r="E10" s="278"/>
      <c r="F10" s="297"/>
      <c r="G10" s="332"/>
    </row>
    <row r="11" spans="1:7" x14ac:dyDescent="0.15">
      <c r="A11" s="319"/>
      <c r="B11" s="277"/>
      <c r="C11" s="289"/>
      <c r="D11" s="343">
        <v>0.04</v>
      </c>
      <c r="E11" s="273" t="s">
        <v>9</v>
      </c>
      <c r="F11" s="317"/>
      <c r="G11" s="317"/>
    </row>
    <row r="12" spans="1:7" x14ac:dyDescent="0.15">
      <c r="A12" s="319"/>
      <c r="B12" s="277"/>
      <c r="C12" s="289"/>
      <c r="D12" s="292"/>
      <c r="E12" s="277"/>
      <c r="F12" s="292"/>
      <c r="G12" s="295"/>
    </row>
    <row r="13" spans="1:7" ht="154.35" customHeight="1" x14ac:dyDescent="0.15">
      <c r="A13" s="319">
        <v>2</v>
      </c>
      <c r="B13" s="303" t="s">
        <v>481</v>
      </c>
      <c r="C13" s="289" t="s">
        <v>111</v>
      </c>
      <c r="D13" s="292"/>
      <c r="E13" s="277"/>
      <c r="F13" s="292"/>
      <c r="G13" s="295"/>
    </row>
    <row r="14" spans="1:7" x14ac:dyDescent="0.15">
      <c r="A14" s="319"/>
      <c r="B14" s="277"/>
      <c r="C14" s="289"/>
      <c r="D14" s="298">
        <v>4.29</v>
      </c>
      <c r="E14" s="287" t="s">
        <v>9</v>
      </c>
      <c r="F14" s="336"/>
      <c r="G14" s="317"/>
    </row>
    <row r="15" spans="1:7" ht="46.5" x14ac:dyDescent="0.15">
      <c r="A15" s="319"/>
      <c r="B15" s="319"/>
      <c r="C15" s="289" t="s">
        <v>408</v>
      </c>
      <c r="D15" s="292"/>
      <c r="E15" s="277"/>
      <c r="F15" s="292"/>
      <c r="G15" s="295"/>
    </row>
    <row r="16" spans="1:7" x14ac:dyDescent="0.15">
      <c r="A16" s="319"/>
      <c r="B16" s="277"/>
      <c r="C16" s="289"/>
      <c r="D16" s="343">
        <v>56.97</v>
      </c>
      <c r="E16" s="287" t="s">
        <v>400</v>
      </c>
      <c r="F16" s="336"/>
      <c r="G16" s="317"/>
    </row>
    <row r="17" spans="1:7" x14ac:dyDescent="0.15">
      <c r="A17" s="319"/>
      <c r="B17" s="277"/>
      <c r="C17" s="289"/>
      <c r="D17" s="292"/>
      <c r="E17" s="277"/>
      <c r="F17" s="292"/>
      <c r="G17" s="295"/>
    </row>
    <row r="18" spans="1:7" x14ac:dyDescent="0.15">
      <c r="A18" s="319"/>
      <c r="B18" s="277"/>
      <c r="C18" s="289"/>
      <c r="D18" s="298">
        <v>0.34</v>
      </c>
      <c r="E18" s="287" t="s">
        <v>9</v>
      </c>
      <c r="F18" s="336"/>
      <c r="G18" s="317"/>
    </row>
    <row r="19" spans="1:7" ht="58.5" x14ac:dyDescent="0.15">
      <c r="A19" s="319"/>
      <c r="B19" s="319"/>
      <c r="C19" s="346" t="s">
        <v>409</v>
      </c>
      <c r="D19" s="297"/>
      <c r="E19" s="278"/>
      <c r="F19" s="297"/>
      <c r="G19" s="332"/>
    </row>
    <row r="20" spans="1:7" x14ac:dyDescent="0.15">
      <c r="A20" s="319"/>
      <c r="B20" s="277"/>
      <c r="C20" s="289"/>
      <c r="D20" s="298">
        <v>5.03</v>
      </c>
      <c r="E20" s="287" t="s">
        <v>400</v>
      </c>
      <c r="F20" s="336"/>
      <c r="G20" s="317"/>
    </row>
    <row r="21" spans="1:7" x14ac:dyDescent="0.15">
      <c r="A21" s="319"/>
      <c r="B21" s="277"/>
      <c r="C21" s="289"/>
      <c r="D21" s="292"/>
      <c r="E21" s="277"/>
      <c r="F21" s="292"/>
      <c r="G21" s="295"/>
    </row>
    <row r="22" spans="1:7" x14ac:dyDescent="0.15">
      <c r="A22" s="319"/>
      <c r="B22" s="319"/>
      <c r="C22" s="305" t="s">
        <v>15</v>
      </c>
      <c r="D22" s="294"/>
      <c r="E22" s="278"/>
      <c r="F22" s="297"/>
      <c r="G22" s="332"/>
    </row>
    <row r="23" spans="1:7" x14ac:dyDescent="0.15">
      <c r="A23" s="319"/>
      <c r="B23" s="277"/>
      <c r="C23" s="289"/>
      <c r="D23" s="298">
        <v>8.1999999999999993</v>
      </c>
      <c r="E23" s="287" t="s">
        <v>9</v>
      </c>
      <c r="F23" s="336"/>
      <c r="G23" s="317"/>
    </row>
    <row r="24" spans="1:7" ht="58.5" x14ac:dyDescent="0.15">
      <c r="A24" s="319"/>
      <c r="B24" s="319"/>
      <c r="C24" s="346" t="s">
        <v>409</v>
      </c>
      <c r="D24" s="297"/>
      <c r="E24" s="278"/>
      <c r="F24" s="297"/>
      <c r="G24" s="332"/>
    </row>
    <row r="25" spans="1:7" x14ac:dyDescent="0.15">
      <c r="A25" s="319"/>
      <c r="B25" s="277"/>
      <c r="C25" s="289"/>
      <c r="D25" s="343">
        <v>61.43</v>
      </c>
      <c r="E25" s="287" t="s">
        <v>400</v>
      </c>
      <c r="F25" s="336"/>
      <c r="G25" s="317"/>
    </row>
    <row r="26" spans="1:7" x14ac:dyDescent="0.15">
      <c r="A26" s="319"/>
      <c r="B26" s="277"/>
      <c r="C26" s="289"/>
      <c r="D26" s="343">
        <v>6.9</v>
      </c>
      <c r="E26" s="273" t="s">
        <v>9</v>
      </c>
      <c r="F26" s="336"/>
      <c r="G26" s="317"/>
    </row>
    <row r="27" spans="1:7" x14ac:dyDescent="0.15">
      <c r="A27" s="319"/>
      <c r="B27" s="277"/>
      <c r="C27" s="289"/>
      <c r="D27" s="297"/>
      <c r="E27" s="278"/>
      <c r="F27" s="297"/>
      <c r="G27" s="332"/>
    </row>
    <row r="28" spans="1:7" x14ac:dyDescent="0.15">
      <c r="A28" s="319"/>
      <c r="B28" s="319"/>
      <c r="C28" s="289"/>
      <c r="D28" s="297"/>
      <c r="E28" s="278"/>
      <c r="F28" s="297"/>
      <c r="G28" s="332"/>
    </row>
    <row r="29" spans="1:7" x14ac:dyDescent="0.15">
      <c r="A29" s="319"/>
      <c r="B29" s="319"/>
      <c r="C29" s="289"/>
      <c r="D29" s="297"/>
      <c r="E29" s="278"/>
      <c r="F29" s="297"/>
      <c r="G29" s="332"/>
    </row>
    <row r="30" spans="1:7" x14ac:dyDescent="0.15">
      <c r="A30" s="319"/>
      <c r="B30" s="319"/>
      <c r="C30" s="289"/>
      <c r="D30" s="297"/>
      <c r="E30" s="278"/>
      <c r="F30" s="297"/>
      <c r="G30" s="332"/>
    </row>
    <row r="31" spans="1:7" ht="58.5" x14ac:dyDescent="0.15">
      <c r="A31" s="319"/>
      <c r="B31" s="319"/>
      <c r="C31" s="289" t="s">
        <v>414</v>
      </c>
      <c r="D31" s="292"/>
      <c r="E31" s="277"/>
      <c r="F31" s="292"/>
      <c r="G31" s="295"/>
    </row>
    <row r="32" spans="1:7" x14ac:dyDescent="0.15">
      <c r="A32" s="319"/>
      <c r="B32" s="277"/>
      <c r="C32" s="289"/>
      <c r="D32" s="343">
        <v>46.04</v>
      </c>
      <c r="E32" s="287" t="s">
        <v>400</v>
      </c>
      <c r="F32" s="336"/>
      <c r="G32" s="317"/>
    </row>
    <row r="33" spans="1:8" x14ac:dyDescent="0.15">
      <c r="A33" s="319"/>
      <c r="B33" s="277"/>
      <c r="C33" s="289"/>
      <c r="D33" s="292"/>
      <c r="E33" s="277"/>
      <c r="F33" s="292"/>
      <c r="G33" s="295"/>
    </row>
    <row r="34" spans="1:8" ht="69.75" x14ac:dyDescent="0.15">
      <c r="A34" s="269">
        <v>3</v>
      </c>
      <c r="B34" s="303" t="s">
        <v>447</v>
      </c>
      <c r="C34" s="289" t="s">
        <v>494</v>
      </c>
      <c r="D34" s="292"/>
      <c r="E34" s="277"/>
      <c r="F34" s="292"/>
      <c r="G34" s="295"/>
    </row>
    <row r="35" spans="1:8" x14ac:dyDescent="0.15">
      <c r="B35" s="274"/>
      <c r="D35" s="343">
        <v>2.82</v>
      </c>
      <c r="E35" s="290" t="s">
        <v>13</v>
      </c>
      <c r="F35" s="337"/>
      <c r="G35" s="330"/>
    </row>
    <row r="36" spans="1:8" x14ac:dyDescent="0.15">
      <c r="A36" s="319"/>
      <c r="B36" s="319"/>
      <c r="C36" s="289"/>
      <c r="D36" s="297"/>
      <c r="E36" s="278"/>
      <c r="F36" s="297"/>
      <c r="G36" s="332"/>
    </row>
    <row r="37" spans="1:8" x14ac:dyDescent="0.15">
      <c r="A37" s="319"/>
      <c r="B37" s="319"/>
      <c r="C37" s="289"/>
      <c r="D37" s="297"/>
      <c r="E37" s="278"/>
      <c r="F37" s="297"/>
      <c r="G37" s="332"/>
    </row>
    <row r="38" spans="1:8" x14ac:dyDescent="0.15">
      <c r="A38" s="319"/>
      <c r="B38" s="319"/>
      <c r="C38" s="289"/>
      <c r="D38" s="297"/>
      <c r="E38" s="278"/>
      <c r="F38" s="297"/>
      <c r="G38" s="332"/>
      <c r="H38" s="288"/>
    </row>
    <row r="39" spans="1:8" x14ac:dyDescent="0.15">
      <c r="B39" s="274"/>
      <c r="E39" s="274"/>
      <c r="F39" s="296"/>
      <c r="G39" s="331"/>
    </row>
    <row r="40" spans="1:8" s="285" customFormat="1" ht="81" x14ac:dyDescent="0.15">
      <c r="A40" s="319">
        <v>4</v>
      </c>
      <c r="B40" s="271" t="s">
        <v>380</v>
      </c>
      <c r="C40" s="289" t="s">
        <v>118</v>
      </c>
      <c r="D40" s="292"/>
      <c r="E40" s="277"/>
      <c r="F40" s="292"/>
      <c r="G40" s="295"/>
    </row>
    <row r="41" spans="1:8" s="285" customFormat="1" x14ac:dyDescent="0.15">
      <c r="A41" s="319"/>
      <c r="B41" s="277"/>
      <c r="C41" s="289"/>
      <c r="D41" s="344">
        <v>119.44</v>
      </c>
      <c r="E41" s="284" t="s">
        <v>10</v>
      </c>
      <c r="F41" s="337"/>
      <c r="G41" s="330"/>
    </row>
    <row r="42" spans="1:8" s="285" customFormat="1" x14ac:dyDescent="0.15">
      <c r="A42" s="319"/>
      <c r="B42" s="277"/>
      <c r="C42" s="289"/>
      <c r="D42" s="292"/>
      <c r="E42" s="277"/>
      <c r="F42" s="292"/>
      <c r="G42" s="295"/>
    </row>
    <row r="43" spans="1:8" s="285" customFormat="1" ht="63" x14ac:dyDescent="0.15">
      <c r="A43" s="319">
        <v>5</v>
      </c>
      <c r="B43" s="271" t="s">
        <v>381</v>
      </c>
      <c r="C43" s="289" t="s">
        <v>510</v>
      </c>
      <c r="D43" s="292"/>
      <c r="E43" s="277"/>
      <c r="F43" s="292"/>
      <c r="G43" s="295"/>
    </row>
    <row r="44" spans="1:8" s="285" customFormat="1" x14ac:dyDescent="0.15">
      <c r="A44" s="319"/>
      <c r="B44" s="277"/>
      <c r="C44" s="289"/>
      <c r="D44" s="298">
        <v>48.2</v>
      </c>
      <c r="E44" s="284" t="s">
        <v>10</v>
      </c>
      <c r="F44" s="337"/>
      <c r="G44" s="330"/>
    </row>
    <row r="45" spans="1:8" s="285" customFormat="1" x14ac:dyDescent="0.15">
      <c r="A45" s="319"/>
      <c r="B45" s="277"/>
      <c r="C45" s="289"/>
      <c r="D45" s="292"/>
      <c r="E45" s="277"/>
      <c r="F45" s="292"/>
      <c r="G45" s="295"/>
    </row>
    <row r="46" spans="1:8" s="285" customFormat="1" ht="58.5" x14ac:dyDescent="0.15">
      <c r="A46" s="319">
        <v>6</v>
      </c>
      <c r="B46" s="303" t="s">
        <v>450</v>
      </c>
      <c r="C46" s="289" t="s">
        <v>202</v>
      </c>
      <c r="D46" s="292"/>
      <c r="E46" s="277"/>
      <c r="F46" s="292"/>
      <c r="G46" s="295"/>
    </row>
    <row r="47" spans="1:8" s="285" customFormat="1" x14ac:dyDescent="0.15">
      <c r="A47" s="319"/>
      <c r="B47" s="277"/>
      <c r="C47" s="289"/>
      <c r="D47" s="298">
        <v>294.12</v>
      </c>
      <c r="E47" s="284" t="s">
        <v>10</v>
      </c>
      <c r="F47" s="337"/>
      <c r="G47" s="330"/>
    </row>
    <row r="48" spans="1:8" s="285" customFormat="1" x14ac:dyDescent="0.15">
      <c r="A48" s="319"/>
      <c r="B48" s="277"/>
      <c r="C48" s="289"/>
      <c r="D48" s="292"/>
      <c r="E48" s="277"/>
      <c r="F48" s="292"/>
      <c r="G48" s="295"/>
    </row>
    <row r="49" spans="1:7" s="285" customFormat="1" ht="58.5" x14ac:dyDescent="0.15">
      <c r="A49" s="319">
        <v>7</v>
      </c>
      <c r="B49" s="303" t="s">
        <v>451</v>
      </c>
      <c r="C49" s="289" t="s">
        <v>205</v>
      </c>
      <c r="D49" s="292"/>
      <c r="E49" s="277"/>
      <c r="F49" s="292"/>
      <c r="G49" s="295"/>
    </row>
    <row r="50" spans="1:7" s="285" customFormat="1" x14ac:dyDescent="0.15">
      <c r="A50" s="319"/>
      <c r="B50" s="277"/>
      <c r="C50" s="289"/>
      <c r="D50" s="298">
        <v>279.22000000000003</v>
      </c>
      <c r="E50" s="284" t="s">
        <v>10</v>
      </c>
      <c r="F50" s="337"/>
      <c r="G50" s="330"/>
    </row>
    <row r="51" spans="1:7" s="285" customFormat="1" x14ac:dyDescent="0.15">
      <c r="A51" s="319"/>
      <c r="B51" s="277"/>
      <c r="C51" s="289"/>
      <c r="D51" s="292"/>
      <c r="E51" s="277"/>
      <c r="F51" s="292"/>
      <c r="G51" s="295"/>
    </row>
    <row r="52" spans="1:7" s="285" customFormat="1" ht="81" x14ac:dyDescent="0.15">
      <c r="A52" s="319">
        <v>8</v>
      </c>
      <c r="B52" s="303" t="s">
        <v>452</v>
      </c>
      <c r="C52" s="289" t="s">
        <v>212</v>
      </c>
      <c r="D52" s="292"/>
      <c r="E52" s="277"/>
      <c r="F52" s="292"/>
      <c r="G52" s="295"/>
    </row>
    <row r="53" spans="1:7" s="285" customFormat="1" x14ac:dyDescent="0.15">
      <c r="A53" s="319"/>
      <c r="B53" s="277"/>
      <c r="C53" s="289"/>
      <c r="D53" s="298">
        <v>264.87</v>
      </c>
      <c r="E53" s="284" t="s">
        <v>10</v>
      </c>
      <c r="F53" s="337"/>
      <c r="G53" s="330"/>
    </row>
    <row r="54" spans="1:7" s="285" customFormat="1" x14ac:dyDescent="0.15">
      <c r="A54" s="319"/>
      <c r="B54" s="277"/>
      <c r="C54" s="289"/>
      <c r="D54" s="292"/>
      <c r="E54" s="277"/>
      <c r="F54" s="292"/>
      <c r="G54" s="295"/>
    </row>
    <row r="55" spans="1:7" s="285" customFormat="1" ht="147.6" customHeight="1" x14ac:dyDescent="0.15">
      <c r="A55" s="319">
        <v>9</v>
      </c>
      <c r="B55" s="303" t="s">
        <v>453</v>
      </c>
      <c r="C55" s="289" t="s">
        <v>213</v>
      </c>
      <c r="D55" s="292"/>
      <c r="E55" s="277"/>
      <c r="F55" s="292"/>
      <c r="G55" s="295"/>
    </row>
    <row r="56" spans="1:7" s="285" customFormat="1" x14ac:dyDescent="0.15">
      <c r="A56" s="319"/>
      <c r="B56" s="277"/>
      <c r="C56" s="289"/>
      <c r="D56" s="343">
        <v>279.22000000000003</v>
      </c>
      <c r="E56" s="284" t="s">
        <v>10</v>
      </c>
      <c r="F56" s="337"/>
      <c r="G56" s="330"/>
    </row>
    <row r="57" spans="1:7" s="285" customFormat="1" x14ac:dyDescent="0.15">
      <c r="A57" s="319"/>
      <c r="B57" s="277"/>
      <c r="C57" s="289"/>
      <c r="D57" s="292"/>
      <c r="E57" s="277"/>
      <c r="F57" s="292"/>
      <c r="G57" s="295"/>
    </row>
    <row r="58" spans="1:7" s="285" customFormat="1" ht="69.75" x14ac:dyDescent="0.15">
      <c r="A58" s="319">
        <v>10</v>
      </c>
      <c r="B58" s="303" t="s">
        <v>454</v>
      </c>
      <c r="C58" s="289" t="s">
        <v>214</v>
      </c>
      <c r="D58" s="292"/>
      <c r="E58" s="277"/>
      <c r="F58" s="292"/>
      <c r="G58" s="295"/>
    </row>
    <row r="59" spans="1:7" s="285" customFormat="1" x14ac:dyDescent="0.15">
      <c r="A59" s="319"/>
      <c r="B59" s="319"/>
      <c r="C59" s="305" t="s">
        <v>293</v>
      </c>
      <c r="D59" s="304"/>
      <c r="E59" s="277"/>
      <c r="F59" s="292"/>
      <c r="G59" s="295"/>
    </row>
    <row r="60" spans="1:7" s="285" customFormat="1" x14ac:dyDescent="0.15">
      <c r="A60" s="319"/>
      <c r="B60" s="277"/>
      <c r="C60" s="289"/>
      <c r="D60" s="343">
        <v>7.05</v>
      </c>
      <c r="E60" s="284" t="s">
        <v>10</v>
      </c>
      <c r="F60" s="337"/>
      <c r="G60" s="330"/>
    </row>
    <row r="61" spans="1:7" s="285" customFormat="1" x14ac:dyDescent="0.15">
      <c r="A61" s="319"/>
      <c r="B61" s="277"/>
      <c r="C61" s="289"/>
      <c r="D61" s="292"/>
      <c r="E61" s="277"/>
      <c r="F61" s="292"/>
      <c r="G61" s="295"/>
    </row>
    <row r="62" spans="1:7" s="285" customFormat="1" ht="69.75" x14ac:dyDescent="0.15">
      <c r="A62" s="306">
        <v>12</v>
      </c>
      <c r="B62" s="303" t="s">
        <v>455</v>
      </c>
      <c r="C62" s="289" t="s">
        <v>217</v>
      </c>
      <c r="D62" s="292"/>
      <c r="E62" s="277"/>
      <c r="F62" s="292"/>
      <c r="G62" s="295"/>
    </row>
    <row r="63" spans="1:7" s="285" customFormat="1" x14ac:dyDescent="0.15">
      <c r="A63" s="272"/>
      <c r="B63" s="272"/>
      <c r="C63" s="305" t="s">
        <v>293</v>
      </c>
      <c r="D63" s="304"/>
      <c r="E63" s="277"/>
      <c r="F63" s="292"/>
      <c r="G63" s="295"/>
    </row>
    <row r="64" spans="1:7" s="285" customFormat="1" x14ac:dyDescent="0.15">
      <c r="A64" s="272"/>
      <c r="B64" s="278"/>
      <c r="C64" s="346"/>
      <c r="D64" s="343">
        <v>7.05</v>
      </c>
      <c r="E64" s="284" t="s">
        <v>10</v>
      </c>
      <c r="F64" s="337"/>
      <c r="G64" s="330"/>
    </row>
    <row r="65" spans="1:7" s="285" customFormat="1" x14ac:dyDescent="0.15">
      <c r="A65" s="319"/>
      <c r="B65" s="277"/>
      <c r="C65" s="289"/>
      <c r="D65" s="292"/>
      <c r="E65" s="277"/>
      <c r="F65" s="292"/>
      <c r="G65" s="295"/>
    </row>
    <row r="66" spans="1:7" s="285" customFormat="1" ht="58.5" x14ac:dyDescent="0.15">
      <c r="A66" s="319">
        <v>13</v>
      </c>
      <c r="B66" s="303" t="s">
        <v>456</v>
      </c>
      <c r="C66" s="289" t="s">
        <v>215</v>
      </c>
      <c r="D66" s="292"/>
      <c r="E66" s="277"/>
      <c r="F66" s="292"/>
      <c r="G66" s="295"/>
    </row>
    <row r="67" spans="1:7" s="285" customFormat="1" x14ac:dyDescent="0.15">
      <c r="A67" s="319"/>
      <c r="B67" s="277"/>
      <c r="C67" s="289"/>
      <c r="D67" s="298">
        <v>268.77999999999997</v>
      </c>
      <c r="E67" s="284" t="s">
        <v>10</v>
      </c>
      <c r="F67" s="337"/>
      <c r="G67" s="330"/>
    </row>
    <row r="68" spans="1:7" s="285" customFormat="1" x14ac:dyDescent="0.15">
      <c r="A68" s="319"/>
      <c r="B68" s="277"/>
      <c r="C68" s="289"/>
      <c r="D68" s="292"/>
      <c r="E68" s="277"/>
      <c r="F68" s="292"/>
      <c r="G68" s="295"/>
    </row>
    <row r="69" spans="1:7" s="285" customFormat="1" ht="58.5" x14ac:dyDescent="0.15">
      <c r="A69" s="319">
        <v>14</v>
      </c>
      <c r="B69" s="303" t="s">
        <v>457</v>
      </c>
      <c r="C69" s="289" t="s">
        <v>216</v>
      </c>
      <c r="D69" s="292"/>
      <c r="E69" s="277"/>
      <c r="F69" s="292"/>
      <c r="G69" s="295"/>
    </row>
    <row r="70" spans="1:7" s="285" customFormat="1" x14ac:dyDescent="0.15">
      <c r="A70" s="319"/>
      <c r="B70" s="277"/>
      <c r="C70" s="289"/>
      <c r="D70" s="292"/>
      <c r="E70" s="277"/>
      <c r="F70" s="292"/>
      <c r="G70" s="295"/>
    </row>
    <row r="71" spans="1:7" s="285" customFormat="1" ht="328.35" customHeight="1" x14ac:dyDescent="0.15">
      <c r="A71" s="319"/>
      <c r="B71" s="319"/>
      <c r="C71" s="289" t="s">
        <v>279</v>
      </c>
      <c r="D71" s="292"/>
      <c r="E71" s="277"/>
      <c r="F71" s="292"/>
      <c r="G71" s="295"/>
    </row>
    <row r="72" spans="1:7" s="285" customFormat="1" x14ac:dyDescent="0.15">
      <c r="A72" s="319"/>
      <c r="B72" s="319"/>
      <c r="C72" s="347" t="s">
        <v>31</v>
      </c>
      <c r="D72" s="298">
        <v>2.4</v>
      </c>
      <c r="E72" s="284" t="s">
        <v>10</v>
      </c>
      <c r="F72" s="337"/>
      <c r="G72" s="330"/>
    </row>
    <row r="73" spans="1:7" s="285" customFormat="1" x14ac:dyDescent="0.15">
      <c r="A73" s="319"/>
      <c r="B73" s="277"/>
      <c r="C73" s="289"/>
      <c r="D73" s="292"/>
      <c r="E73" s="277"/>
      <c r="F73" s="292"/>
      <c r="G73" s="295"/>
    </row>
    <row r="74" spans="1:7" s="285" customFormat="1" ht="81" x14ac:dyDescent="0.15">
      <c r="A74" s="269">
        <v>15</v>
      </c>
      <c r="B74" s="303" t="s">
        <v>459</v>
      </c>
      <c r="C74" s="289" t="s">
        <v>221</v>
      </c>
      <c r="D74" s="292"/>
      <c r="E74" s="277"/>
      <c r="F74" s="292"/>
      <c r="G74" s="295"/>
    </row>
    <row r="75" spans="1:7" s="285" customFormat="1" x14ac:dyDescent="0.15">
      <c r="A75" s="269"/>
      <c r="B75" s="269" t="s">
        <v>223</v>
      </c>
      <c r="C75" s="289"/>
      <c r="D75" s="299"/>
      <c r="E75" s="307"/>
      <c r="F75" s="338"/>
      <c r="G75" s="331"/>
    </row>
    <row r="76" spans="1:7" x14ac:dyDescent="0.15">
      <c r="A76" s="319"/>
      <c r="B76" s="319"/>
      <c r="C76" s="347" t="s">
        <v>286</v>
      </c>
      <c r="D76" s="332" t="e">
        <f>#REF!*#REF!</f>
        <v>#REF!</v>
      </c>
      <c r="E76" s="307"/>
      <c r="F76" s="338"/>
      <c r="G76" s="331"/>
    </row>
    <row r="77" spans="1:7" s="285" customFormat="1" x14ac:dyDescent="0.15">
      <c r="A77" s="269"/>
      <c r="B77" s="274"/>
      <c r="C77" s="347"/>
      <c r="D77" s="293">
        <v>14.95</v>
      </c>
      <c r="E77" s="267" t="s">
        <v>10</v>
      </c>
      <c r="F77" s="339"/>
      <c r="G77" s="330"/>
    </row>
    <row r="78" spans="1:7" x14ac:dyDescent="0.15">
      <c r="C78" s="348" t="s">
        <v>23</v>
      </c>
      <c r="D78" s="297"/>
      <c r="E78" s="278"/>
      <c r="F78" s="297"/>
      <c r="G78" s="332"/>
    </row>
    <row r="79" spans="1:7" x14ac:dyDescent="0.15">
      <c r="C79" s="348" t="s">
        <v>41</v>
      </c>
      <c r="D79" s="297"/>
      <c r="E79" s="278"/>
      <c r="F79" s="297"/>
      <c r="G79" s="332"/>
    </row>
    <row r="80" spans="1:7" x14ac:dyDescent="0.15">
      <c r="C80" s="348"/>
      <c r="D80" s="297"/>
      <c r="E80" s="278"/>
      <c r="F80" s="297"/>
      <c r="G80" s="332"/>
    </row>
    <row r="81" spans="1:7" x14ac:dyDescent="0.15">
      <c r="B81" s="274"/>
      <c r="E81" s="274"/>
      <c r="F81" s="296"/>
      <c r="G81" s="331"/>
    </row>
    <row r="82" spans="1:7" ht="108" customHeight="1" x14ac:dyDescent="0.15">
      <c r="A82" s="269">
        <v>16</v>
      </c>
      <c r="B82" s="303" t="s">
        <v>464</v>
      </c>
      <c r="C82" s="289" t="s">
        <v>484</v>
      </c>
      <c r="D82" s="292"/>
      <c r="E82" s="277"/>
      <c r="F82" s="292"/>
      <c r="G82" s="295"/>
    </row>
    <row r="83" spans="1:7" x14ac:dyDescent="0.15">
      <c r="B83" s="274"/>
      <c r="D83" s="343">
        <v>5.09</v>
      </c>
      <c r="E83" s="284" t="s">
        <v>10</v>
      </c>
      <c r="F83" s="340"/>
      <c r="G83" s="330"/>
    </row>
    <row r="84" spans="1:7" x14ac:dyDescent="0.15">
      <c r="B84" s="274"/>
      <c r="E84" s="274"/>
      <c r="F84" s="296"/>
      <c r="G84" s="331"/>
    </row>
    <row r="85" spans="1:7" ht="58.5" x14ac:dyDescent="0.15">
      <c r="A85" s="269">
        <v>17</v>
      </c>
      <c r="B85" s="303" t="s">
        <v>468</v>
      </c>
      <c r="C85" s="289" t="s">
        <v>239</v>
      </c>
      <c r="D85" s="292"/>
      <c r="E85" s="277"/>
      <c r="F85" s="292"/>
      <c r="G85" s="295"/>
    </row>
    <row r="86" spans="1:7" x14ac:dyDescent="0.15">
      <c r="B86" s="274"/>
      <c r="D86" s="298">
        <v>0.06</v>
      </c>
      <c r="E86" s="284" t="s">
        <v>116</v>
      </c>
      <c r="F86" s="341"/>
      <c r="G86" s="330"/>
    </row>
    <row r="87" spans="1:7" x14ac:dyDescent="0.15">
      <c r="B87" s="274"/>
      <c r="E87" s="274"/>
      <c r="F87" s="296"/>
      <c r="G87" s="331"/>
    </row>
    <row r="88" spans="1:7" ht="110.45" customHeight="1" x14ac:dyDescent="0.15">
      <c r="A88" s="269">
        <v>18</v>
      </c>
      <c r="B88" s="303" t="s">
        <v>469</v>
      </c>
      <c r="C88" s="289" t="s">
        <v>240</v>
      </c>
      <c r="D88" s="292"/>
      <c r="E88" s="277"/>
      <c r="F88" s="292"/>
      <c r="G88" s="295"/>
    </row>
    <row r="89" spans="1:7" x14ac:dyDescent="0.15">
      <c r="B89" s="274"/>
      <c r="D89" s="294">
        <v>1</v>
      </c>
      <c r="E89" s="290" t="s">
        <v>241</v>
      </c>
      <c r="F89" s="341"/>
      <c r="G89" s="330"/>
    </row>
    <row r="90" spans="1:7" x14ac:dyDescent="0.15">
      <c r="B90" s="274"/>
      <c r="E90" s="274"/>
      <c r="F90" s="296"/>
      <c r="G90" s="331"/>
    </row>
    <row r="91" spans="1:7" ht="81" x14ac:dyDescent="0.15">
      <c r="A91" s="269">
        <v>19</v>
      </c>
      <c r="B91" s="303" t="s">
        <v>470</v>
      </c>
      <c r="C91" s="289" t="s">
        <v>249</v>
      </c>
      <c r="D91" s="292"/>
      <c r="E91" s="277"/>
      <c r="F91" s="292"/>
      <c r="G91" s="295"/>
    </row>
    <row r="92" spans="1:7" x14ac:dyDescent="0.15">
      <c r="B92" s="269" t="s">
        <v>251</v>
      </c>
      <c r="C92" s="289" t="s">
        <v>250</v>
      </c>
      <c r="D92" s="312"/>
      <c r="E92" s="274"/>
      <c r="F92" s="296"/>
      <c r="G92" s="331"/>
    </row>
    <row r="93" spans="1:7" x14ac:dyDescent="0.15">
      <c r="B93" s="274"/>
      <c r="D93" s="293">
        <v>2.4</v>
      </c>
      <c r="E93" s="267" t="s">
        <v>10</v>
      </c>
      <c r="F93" s="339"/>
      <c r="G93" s="330"/>
    </row>
    <row r="94" spans="1:7" x14ac:dyDescent="0.15">
      <c r="B94" s="274"/>
      <c r="E94" s="274"/>
      <c r="F94" s="296"/>
      <c r="G94" s="331"/>
    </row>
    <row r="95" spans="1:7" ht="57.75" x14ac:dyDescent="0.15">
      <c r="A95" s="269">
        <v>20</v>
      </c>
      <c r="B95" s="303" t="s">
        <v>471</v>
      </c>
      <c r="C95" s="289" t="s">
        <v>347</v>
      </c>
      <c r="D95" s="292"/>
      <c r="E95" s="277"/>
      <c r="F95" s="292"/>
      <c r="G95" s="295"/>
    </row>
    <row r="96" spans="1:7" x14ac:dyDescent="0.15">
      <c r="B96" s="274"/>
      <c r="D96" s="294">
        <v>3</v>
      </c>
      <c r="E96" s="290" t="s">
        <v>241</v>
      </c>
      <c r="F96" s="340"/>
      <c r="G96" s="330"/>
    </row>
    <row r="97" spans="1:7" x14ac:dyDescent="0.15">
      <c r="B97" s="274"/>
      <c r="E97" s="274"/>
      <c r="F97" s="296"/>
      <c r="G97" s="331"/>
    </row>
    <row r="98" spans="1:7" ht="57.75" x14ac:dyDescent="0.15">
      <c r="A98" s="269">
        <v>21</v>
      </c>
      <c r="B98" s="303" t="s">
        <v>472</v>
      </c>
      <c r="C98" s="289" t="s">
        <v>346</v>
      </c>
      <c r="D98" s="292"/>
      <c r="E98" s="277"/>
      <c r="F98" s="292"/>
      <c r="G98" s="295"/>
    </row>
    <row r="99" spans="1:7" x14ac:dyDescent="0.15">
      <c r="B99" s="274"/>
      <c r="D99" s="294">
        <v>2</v>
      </c>
      <c r="E99" s="290" t="s">
        <v>241</v>
      </c>
      <c r="F99" s="340"/>
      <c r="G99" s="330"/>
    </row>
    <row r="100" spans="1:7" x14ac:dyDescent="0.15">
      <c r="C100" s="348" t="s">
        <v>23</v>
      </c>
      <c r="D100" s="292"/>
      <c r="E100" s="277"/>
      <c r="F100" s="292"/>
      <c r="G100" s="295"/>
    </row>
    <row r="101" spans="1:7" x14ac:dyDescent="0.15">
      <c r="C101" s="348" t="s">
        <v>41</v>
      </c>
      <c r="D101" s="292"/>
      <c r="E101" s="277"/>
      <c r="F101" s="292"/>
      <c r="G101" s="295"/>
    </row>
    <row r="102" spans="1:7" x14ac:dyDescent="0.15">
      <c r="C102" s="348"/>
      <c r="D102" s="292"/>
      <c r="E102" s="277"/>
      <c r="F102" s="292"/>
      <c r="G102" s="295"/>
    </row>
    <row r="103" spans="1:7" x14ac:dyDescent="0.15">
      <c r="B103" s="274"/>
      <c r="E103" s="274"/>
      <c r="F103" s="296"/>
      <c r="G103" s="331"/>
    </row>
    <row r="104" spans="1:7" ht="57.75" x14ac:dyDescent="0.15">
      <c r="A104" s="269">
        <v>22</v>
      </c>
      <c r="B104" s="303" t="s">
        <v>473</v>
      </c>
      <c r="C104" s="289" t="s">
        <v>343</v>
      </c>
      <c r="D104" s="292"/>
      <c r="E104" s="277"/>
      <c r="F104" s="292"/>
      <c r="G104" s="295"/>
    </row>
    <row r="105" spans="1:7" x14ac:dyDescent="0.15">
      <c r="B105" s="274"/>
      <c r="D105" s="293">
        <v>9</v>
      </c>
      <c r="E105" s="290" t="s">
        <v>241</v>
      </c>
      <c r="F105" s="340"/>
      <c r="G105" s="333"/>
    </row>
    <row r="106" spans="1:7" x14ac:dyDescent="0.15">
      <c r="B106" s="274"/>
      <c r="E106" s="274"/>
      <c r="F106" s="296"/>
      <c r="G106" s="331"/>
    </row>
    <row r="107" spans="1:7" ht="57.75" x14ac:dyDescent="0.15">
      <c r="A107" s="269">
        <v>23</v>
      </c>
      <c r="B107" s="303" t="s">
        <v>483</v>
      </c>
      <c r="C107" s="289" t="s">
        <v>344</v>
      </c>
      <c r="D107" s="292"/>
      <c r="E107" s="277"/>
      <c r="F107" s="292"/>
      <c r="G107" s="295"/>
    </row>
    <row r="108" spans="1:7" x14ac:dyDescent="0.15">
      <c r="B108" s="274"/>
      <c r="D108" s="293">
        <v>1</v>
      </c>
      <c r="E108" s="279" t="s">
        <v>241</v>
      </c>
      <c r="F108" s="339"/>
      <c r="G108" s="334"/>
    </row>
    <row r="109" spans="1:7" x14ac:dyDescent="0.15">
      <c r="B109" s="274"/>
      <c r="E109" s="274"/>
      <c r="F109" s="296"/>
      <c r="G109" s="331"/>
    </row>
    <row r="110" spans="1:7" ht="57.75" x14ac:dyDescent="0.15">
      <c r="A110" s="269">
        <v>24</v>
      </c>
      <c r="B110" s="303" t="s">
        <v>474</v>
      </c>
      <c r="C110" s="289" t="s">
        <v>345</v>
      </c>
      <c r="D110" s="292"/>
      <c r="E110" s="277"/>
      <c r="F110" s="292"/>
      <c r="G110" s="295"/>
    </row>
    <row r="111" spans="1:7" x14ac:dyDescent="0.15">
      <c r="B111" s="274"/>
      <c r="D111" s="294">
        <v>2</v>
      </c>
      <c r="E111" s="290" t="s">
        <v>241</v>
      </c>
      <c r="F111" s="340"/>
      <c r="G111" s="330"/>
    </row>
    <row r="112" spans="1:7" x14ac:dyDescent="0.15">
      <c r="C112" s="348"/>
      <c r="D112" s="292"/>
      <c r="E112" s="277"/>
      <c r="F112" s="292"/>
      <c r="G112" s="295"/>
    </row>
    <row r="113" spans="1:7" ht="46.5" x14ac:dyDescent="0.15">
      <c r="A113" s="269">
        <v>25</v>
      </c>
      <c r="B113" s="303"/>
      <c r="C113" s="289" t="s">
        <v>486</v>
      </c>
      <c r="D113" s="292"/>
      <c r="E113" s="277"/>
      <c r="F113" s="292"/>
      <c r="G113" s="295"/>
    </row>
    <row r="114" spans="1:7" x14ac:dyDescent="0.15">
      <c r="C114" s="289"/>
      <c r="D114" s="292"/>
      <c r="E114" s="274"/>
      <c r="F114" s="296"/>
      <c r="G114" s="331"/>
    </row>
    <row r="115" spans="1:7" x14ac:dyDescent="0.15">
      <c r="B115" s="274"/>
      <c r="D115" s="293">
        <v>320.25</v>
      </c>
      <c r="E115" s="279" t="s">
        <v>241</v>
      </c>
      <c r="F115" s="339"/>
      <c r="G115" s="330"/>
    </row>
    <row r="116" spans="1:7" x14ac:dyDescent="0.15">
      <c r="A116" s="274"/>
      <c r="B116" s="274"/>
      <c r="E116" s="274"/>
      <c r="F116" s="296"/>
      <c r="G116" s="331"/>
    </row>
    <row r="117" spans="1:7" ht="25.5" x14ac:dyDescent="0.15">
      <c r="A117" s="927" t="s">
        <v>310</v>
      </c>
      <c r="B117" s="928"/>
      <c r="C117" s="928"/>
      <c r="D117" s="928"/>
      <c r="E117" s="928"/>
      <c r="F117" s="929"/>
      <c r="G117" s="291"/>
    </row>
    <row r="118" spans="1:7" s="285" customFormat="1" x14ac:dyDescent="0.15">
      <c r="A118" s="319"/>
      <c r="B118" s="319"/>
      <c r="C118" s="347"/>
      <c r="D118" s="332"/>
      <c r="E118" s="319"/>
      <c r="F118" s="342"/>
      <c r="G118" s="329"/>
    </row>
  </sheetData>
  <mergeCells count="4">
    <mergeCell ref="A117:F117"/>
    <mergeCell ref="A1:G1"/>
    <mergeCell ref="A6:G6"/>
    <mergeCell ref="A7:G7"/>
  </mergeCells>
  <pageMargins left="0.51181102362204722" right="0.31496062992125984" top="0.55118110236220474" bottom="0.55118110236220474" header="0.31496062992125984" footer="0.31496062992125984"/>
  <pageSetup paperSize="9" scale="70"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89"/>
  <sheetViews>
    <sheetView workbookViewId="0">
      <selection sqref="A1:G89"/>
    </sheetView>
  </sheetViews>
  <sheetFormatPr defaultRowHeight="12.75" x14ac:dyDescent="0.15"/>
  <cols>
    <col min="1" max="1" width="6.04296875" customWidth="1"/>
    <col min="2" max="2" width="13.05078125" customWidth="1"/>
    <col min="3" max="3" width="43.4140625" customWidth="1"/>
    <col min="4" max="4" width="14.97265625" customWidth="1"/>
    <col min="5" max="5" width="10.02734375" customWidth="1"/>
    <col min="6" max="6" width="14.421875" customWidth="1"/>
    <col min="7" max="7" width="17.4453125" customWidth="1"/>
  </cols>
  <sheetData>
    <row r="1" spans="1:7" ht="61.9" customHeight="1" x14ac:dyDescent="0.15">
      <c r="A1" s="933" t="s">
        <v>835</v>
      </c>
      <c r="B1" s="934"/>
      <c r="C1" s="934"/>
      <c r="D1" s="934"/>
      <c r="E1" s="934"/>
      <c r="F1" s="934"/>
      <c r="G1" s="934"/>
    </row>
    <row r="2" spans="1:7" ht="14.25" x14ac:dyDescent="0.15">
      <c r="A2" s="935"/>
      <c r="B2" s="935"/>
      <c r="C2" s="935"/>
      <c r="D2" s="935"/>
      <c r="E2" s="935"/>
      <c r="F2" s="935"/>
      <c r="G2" s="935"/>
    </row>
    <row r="3" spans="1:7" ht="37.5" x14ac:dyDescent="0.25">
      <c r="A3" s="398" t="s">
        <v>515</v>
      </c>
      <c r="B3" s="398" t="s">
        <v>516</v>
      </c>
      <c r="C3" s="398" t="s">
        <v>517</v>
      </c>
      <c r="D3" s="399" t="s">
        <v>5</v>
      </c>
      <c r="E3" s="398" t="s">
        <v>6</v>
      </c>
      <c r="F3" s="400" t="s">
        <v>7</v>
      </c>
      <c r="G3" s="400" t="s">
        <v>8</v>
      </c>
    </row>
    <row r="4" spans="1:7" ht="276.75" x14ac:dyDescent="0.25">
      <c r="A4" s="401">
        <v>1</v>
      </c>
      <c r="B4" s="402" t="s">
        <v>518</v>
      </c>
      <c r="C4" s="403" t="s">
        <v>519</v>
      </c>
      <c r="D4" s="404">
        <v>140</v>
      </c>
      <c r="E4" s="401" t="s">
        <v>520</v>
      </c>
      <c r="F4" s="405"/>
      <c r="G4" s="406"/>
    </row>
    <row r="5" spans="1:7" ht="276.75" x14ac:dyDescent="0.25">
      <c r="A5" s="401">
        <f>A4+1</f>
        <v>2</v>
      </c>
      <c r="B5" s="402" t="s">
        <v>521</v>
      </c>
      <c r="C5" s="403" t="s">
        <v>522</v>
      </c>
      <c r="D5" s="404">
        <v>170</v>
      </c>
      <c r="E5" s="401" t="s">
        <v>520</v>
      </c>
      <c r="F5" s="405"/>
      <c r="G5" s="406"/>
    </row>
    <row r="6" spans="1:7" ht="276.75" x14ac:dyDescent="0.25">
      <c r="A6" s="401">
        <f t="shared" ref="A6:A69" si="0">A5+1</f>
        <v>3</v>
      </c>
      <c r="B6" s="402" t="s">
        <v>523</v>
      </c>
      <c r="C6" s="403" t="s">
        <v>524</v>
      </c>
      <c r="D6" s="404">
        <v>180</v>
      </c>
      <c r="E6" s="401" t="s">
        <v>520</v>
      </c>
      <c r="F6" s="405"/>
      <c r="G6" s="406"/>
    </row>
    <row r="7" spans="1:7" ht="313.5" x14ac:dyDescent="0.25">
      <c r="A7" s="401">
        <f t="shared" si="0"/>
        <v>4</v>
      </c>
      <c r="B7" s="402" t="s">
        <v>525</v>
      </c>
      <c r="C7" s="407" t="s">
        <v>526</v>
      </c>
      <c r="D7" s="404">
        <v>700</v>
      </c>
      <c r="E7" s="401" t="s">
        <v>520</v>
      </c>
      <c r="F7" s="408"/>
      <c r="G7" s="409"/>
    </row>
    <row r="8" spans="1:7" ht="313.5" x14ac:dyDescent="0.25">
      <c r="A8" s="401">
        <f t="shared" si="0"/>
        <v>5</v>
      </c>
      <c r="B8" s="402" t="s">
        <v>527</v>
      </c>
      <c r="C8" s="407" t="s">
        <v>528</v>
      </c>
      <c r="D8" s="404">
        <v>1060</v>
      </c>
      <c r="E8" s="401" t="s">
        <v>520</v>
      </c>
      <c r="F8" s="408"/>
      <c r="G8" s="409"/>
    </row>
    <row r="9" spans="1:7" ht="313.5" x14ac:dyDescent="0.25">
      <c r="A9" s="401">
        <f t="shared" si="0"/>
        <v>6</v>
      </c>
      <c r="B9" s="402" t="s">
        <v>529</v>
      </c>
      <c r="C9" s="407" t="s">
        <v>530</v>
      </c>
      <c r="D9" s="404">
        <v>530</v>
      </c>
      <c r="E9" s="401" t="s">
        <v>520</v>
      </c>
      <c r="F9" s="408"/>
      <c r="G9" s="409"/>
    </row>
    <row r="10" spans="1:7" ht="221.25" x14ac:dyDescent="0.25">
      <c r="A10" s="401">
        <f t="shared" si="0"/>
        <v>7</v>
      </c>
      <c r="B10" s="402" t="s">
        <v>531</v>
      </c>
      <c r="C10" s="410" t="s">
        <v>532</v>
      </c>
      <c r="D10" s="404">
        <v>350</v>
      </c>
      <c r="E10" s="401" t="s">
        <v>520</v>
      </c>
      <c r="F10" s="411"/>
      <c r="G10" s="406"/>
    </row>
    <row r="11" spans="1:7" ht="221.25" x14ac:dyDescent="0.25">
      <c r="A11" s="401">
        <f t="shared" si="0"/>
        <v>8</v>
      </c>
      <c r="B11" s="402" t="s">
        <v>533</v>
      </c>
      <c r="C11" s="410" t="s">
        <v>534</v>
      </c>
      <c r="D11" s="404">
        <v>530</v>
      </c>
      <c r="E11" s="401" t="s">
        <v>520</v>
      </c>
      <c r="F11" s="411"/>
      <c r="G11" s="406"/>
    </row>
    <row r="12" spans="1:7" ht="221.25" x14ac:dyDescent="0.25">
      <c r="A12" s="401">
        <f t="shared" si="0"/>
        <v>9</v>
      </c>
      <c r="B12" s="402" t="s">
        <v>535</v>
      </c>
      <c r="C12" s="410" t="s">
        <v>536</v>
      </c>
      <c r="D12" s="404">
        <v>265</v>
      </c>
      <c r="E12" s="401" t="s">
        <v>520</v>
      </c>
      <c r="F12" s="411"/>
      <c r="G12" s="406"/>
    </row>
    <row r="13" spans="1:7" ht="129.75" x14ac:dyDescent="0.25">
      <c r="A13" s="401">
        <f t="shared" si="0"/>
        <v>10</v>
      </c>
      <c r="B13" s="402" t="s">
        <v>537</v>
      </c>
      <c r="C13" s="412" t="s">
        <v>538</v>
      </c>
      <c r="D13" s="404">
        <v>50</v>
      </c>
      <c r="E13" s="401" t="s">
        <v>520</v>
      </c>
      <c r="F13" s="411"/>
      <c r="G13" s="406"/>
    </row>
    <row r="14" spans="1:7" ht="184.5" x14ac:dyDescent="0.25">
      <c r="A14" s="401">
        <f t="shared" si="0"/>
        <v>11</v>
      </c>
      <c r="B14" s="402" t="s">
        <v>539</v>
      </c>
      <c r="C14" s="412" t="s">
        <v>540</v>
      </c>
      <c r="D14" s="404">
        <v>30</v>
      </c>
      <c r="E14" s="401" t="s">
        <v>520</v>
      </c>
      <c r="F14" s="411"/>
      <c r="G14" s="406"/>
    </row>
    <row r="15" spans="1:7" ht="184.5" x14ac:dyDescent="0.25">
      <c r="A15" s="401">
        <f t="shared" si="0"/>
        <v>12</v>
      </c>
      <c r="B15" s="402" t="s">
        <v>541</v>
      </c>
      <c r="C15" s="412" t="s">
        <v>542</v>
      </c>
      <c r="D15" s="404">
        <v>20</v>
      </c>
      <c r="E15" s="401" t="s">
        <v>520</v>
      </c>
      <c r="F15" s="411"/>
      <c r="G15" s="406"/>
    </row>
    <row r="16" spans="1:7" ht="387" x14ac:dyDescent="0.25">
      <c r="A16" s="401">
        <f>A15+1</f>
        <v>13</v>
      </c>
      <c r="B16" s="402" t="s">
        <v>543</v>
      </c>
      <c r="C16" s="403" t="s">
        <v>544</v>
      </c>
      <c r="D16" s="404">
        <v>44</v>
      </c>
      <c r="E16" s="401" t="s">
        <v>545</v>
      </c>
      <c r="F16" s="411"/>
      <c r="G16" s="406"/>
    </row>
    <row r="17" spans="1:7" ht="387" x14ac:dyDescent="0.25">
      <c r="A17" s="401">
        <f t="shared" si="0"/>
        <v>14</v>
      </c>
      <c r="B17" s="402" t="s">
        <v>546</v>
      </c>
      <c r="C17" s="413" t="s">
        <v>547</v>
      </c>
      <c r="D17" s="404">
        <v>63</v>
      </c>
      <c r="E17" s="401" t="s">
        <v>545</v>
      </c>
      <c r="F17" s="411"/>
      <c r="G17" s="406"/>
    </row>
    <row r="18" spans="1:7" ht="387" x14ac:dyDescent="0.25">
      <c r="A18" s="401">
        <f t="shared" si="0"/>
        <v>15</v>
      </c>
      <c r="B18" s="402" t="s">
        <v>548</v>
      </c>
      <c r="C18" s="413" t="s">
        <v>549</v>
      </c>
      <c r="D18" s="404">
        <v>104</v>
      </c>
      <c r="E18" s="401" t="s">
        <v>545</v>
      </c>
      <c r="F18" s="411"/>
      <c r="G18" s="406"/>
    </row>
    <row r="19" spans="1:7" ht="405.75" x14ac:dyDescent="0.25">
      <c r="A19" s="401">
        <f t="shared" si="0"/>
        <v>16</v>
      </c>
      <c r="B19" s="402" t="s">
        <v>550</v>
      </c>
      <c r="C19" s="403" t="s">
        <v>551</v>
      </c>
      <c r="D19" s="404">
        <v>68</v>
      </c>
      <c r="E19" s="401" t="s">
        <v>545</v>
      </c>
      <c r="F19" s="411"/>
      <c r="G19" s="406"/>
    </row>
    <row r="20" spans="1:7" ht="405.75" x14ac:dyDescent="0.25">
      <c r="A20" s="401">
        <f t="shared" si="0"/>
        <v>17</v>
      </c>
      <c r="B20" s="402" t="s">
        <v>552</v>
      </c>
      <c r="C20" s="413" t="s">
        <v>553</v>
      </c>
      <c r="D20" s="404">
        <v>5</v>
      </c>
      <c r="E20" s="401" t="s">
        <v>545</v>
      </c>
      <c r="F20" s="411"/>
      <c r="G20" s="406"/>
    </row>
    <row r="21" spans="1:7" ht="174" x14ac:dyDescent="0.25">
      <c r="A21" s="401">
        <f>A20+1</f>
        <v>18</v>
      </c>
      <c r="B21" s="402" t="s">
        <v>554</v>
      </c>
      <c r="C21" s="403" t="s">
        <v>555</v>
      </c>
      <c r="D21" s="404">
        <v>150</v>
      </c>
      <c r="E21" s="401" t="s">
        <v>520</v>
      </c>
      <c r="F21" s="411"/>
      <c r="G21" s="406"/>
    </row>
    <row r="22" spans="1:7" ht="174" x14ac:dyDescent="0.25">
      <c r="A22" s="401">
        <f t="shared" si="0"/>
        <v>19</v>
      </c>
      <c r="B22" s="402" t="s">
        <v>556</v>
      </c>
      <c r="C22" s="403" t="s">
        <v>557</v>
      </c>
      <c r="D22" s="404">
        <v>920</v>
      </c>
      <c r="E22" s="401" t="s">
        <v>520</v>
      </c>
      <c r="F22" s="411"/>
      <c r="G22" s="406"/>
    </row>
    <row r="23" spans="1:7" ht="174" x14ac:dyDescent="0.25">
      <c r="A23" s="401">
        <f t="shared" si="0"/>
        <v>20</v>
      </c>
      <c r="B23" s="402" t="s">
        <v>558</v>
      </c>
      <c r="C23" s="403" t="s">
        <v>559</v>
      </c>
      <c r="D23" s="404">
        <v>2760</v>
      </c>
      <c r="E23" s="401" t="s">
        <v>520</v>
      </c>
      <c r="F23" s="411"/>
      <c r="G23" s="406"/>
    </row>
    <row r="24" spans="1:7" ht="174" x14ac:dyDescent="0.25">
      <c r="A24" s="401">
        <f t="shared" si="0"/>
        <v>21</v>
      </c>
      <c r="B24" s="402" t="s">
        <v>560</v>
      </c>
      <c r="C24" s="403" t="s">
        <v>561</v>
      </c>
      <c r="D24" s="404">
        <v>416</v>
      </c>
      <c r="E24" s="401" t="s">
        <v>520</v>
      </c>
      <c r="F24" s="411"/>
      <c r="G24" s="406"/>
    </row>
    <row r="25" spans="1:7" ht="174" x14ac:dyDescent="0.25">
      <c r="A25" s="401">
        <f t="shared" si="0"/>
        <v>22</v>
      </c>
      <c r="B25" s="402" t="s">
        <v>562</v>
      </c>
      <c r="C25" s="403" t="s">
        <v>563</v>
      </c>
      <c r="D25" s="404">
        <v>200</v>
      </c>
      <c r="E25" s="401" t="s">
        <v>520</v>
      </c>
      <c r="F25" s="411"/>
      <c r="G25" s="406"/>
    </row>
    <row r="26" spans="1:7" ht="174" x14ac:dyDescent="0.25">
      <c r="A26" s="401">
        <f t="shared" si="0"/>
        <v>23</v>
      </c>
      <c r="B26" s="402" t="s">
        <v>564</v>
      </c>
      <c r="C26" s="403" t="s">
        <v>565</v>
      </c>
      <c r="D26" s="404">
        <v>100</v>
      </c>
      <c r="E26" s="401" t="s">
        <v>520</v>
      </c>
      <c r="F26" s="411"/>
      <c r="G26" s="406"/>
    </row>
    <row r="27" spans="1:7" ht="147.75" x14ac:dyDescent="0.25">
      <c r="A27" s="401">
        <f>A26+1</f>
        <v>24</v>
      </c>
      <c r="B27" s="402" t="s">
        <v>566</v>
      </c>
      <c r="C27" s="413" t="s">
        <v>567</v>
      </c>
      <c r="D27" s="404">
        <v>80</v>
      </c>
      <c r="E27" s="401" t="s">
        <v>568</v>
      </c>
      <c r="F27" s="411"/>
      <c r="G27" s="406"/>
    </row>
    <row r="28" spans="1:7" ht="147.75" x14ac:dyDescent="0.25">
      <c r="A28" s="401">
        <f t="shared" si="0"/>
        <v>25</v>
      </c>
      <c r="B28" s="402" t="s">
        <v>569</v>
      </c>
      <c r="C28" s="413" t="s">
        <v>570</v>
      </c>
      <c r="D28" s="404">
        <v>44</v>
      </c>
      <c r="E28" s="401" t="s">
        <v>568</v>
      </c>
      <c r="F28" s="411"/>
      <c r="G28" s="406"/>
    </row>
    <row r="29" spans="1:7" ht="147.75" x14ac:dyDescent="0.25">
      <c r="A29" s="401">
        <f t="shared" si="0"/>
        <v>26</v>
      </c>
      <c r="B29" s="402" t="s">
        <v>571</v>
      </c>
      <c r="C29" s="413" t="s">
        <v>572</v>
      </c>
      <c r="D29" s="404">
        <v>28</v>
      </c>
      <c r="E29" s="401" t="s">
        <v>568</v>
      </c>
      <c r="F29" s="411"/>
      <c r="G29" s="406"/>
    </row>
    <row r="30" spans="1:7" ht="147.75" x14ac:dyDescent="0.25">
      <c r="A30" s="401">
        <f t="shared" si="0"/>
        <v>27</v>
      </c>
      <c r="B30" s="402" t="s">
        <v>573</v>
      </c>
      <c r="C30" s="413" t="s">
        <v>574</v>
      </c>
      <c r="D30" s="404">
        <v>40</v>
      </c>
      <c r="E30" s="401" t="s">
        <v>568</v>
      </c>
      <c r="F30" s="411"/>
      <c r="G30" s="406"/>
    </row>
    <row r="31" spans="1:7" ht="147.75" x14ac:dyDescent="0.25">
      <c r="A31" s="401">
        <f t="shared" si="0"/>
        <v>28</v>
      </c>
      <c r="B31" s="402" t="s">
        <v>575</v>
      </c>
      <c r="C31" s="403" t="s">
        <v>576</v>
      </c>
      <c r="D31" s="404">
        <v>7</v>
      </c>
      <c r="E31" s="401" t="s">
        <v>568</v>
      </c>
      <c r="F31" s="411"/>
      <c r="G31" s="406"/>
    </row>
    <row r="32" spans="1:7" ht="147.75" x14ac:dyDescent="0.25">
      <c r="A32" s="401">
        <f t="shared" si="0"/>
        <v>29</v>
      </c>
      <c r="B32" s="402" t="s">
        <v>577</v>
      </c>
      <c r="C32" s="413" t="s">
        <v>578</v>
      </c>
      <c r="D32" s="404">
        <v>13</v>
      </c>
      <c r="E32" s="401" t="s">
        <v>568</v>
      </c>
      <c r="F32" s="411"/>
      <c r="G32" s="406"/>
    </row>
    <row r="33" spans="1:7" ht="147.75" x14ac:dyDescent="0.25">
      <c r="A33" s="401">
        <f t="shared" si="0"/>
        <v>30</v>
      </c>
      <c r="B33" s="402" t="s">
        <v>579</v>
      </c>
      <c r="C33" s="413" t="s">
        <v>580</v>
      </c>
      <c r="D33" s="404">
        <v>13</v>
      </c>
      <c r="E33" s="401" t="s">
        <v>568</v>
      </c>
      <c r="F33" s="411"/>
      <c r="G33" s="406"/>
    </row>
    <row r="34" spans="1:7" ht="147.75" x14ac:dyDescent="0.25">
      <c r="A34" s="401">
        <f t="shared" si="0"/>
        <v>31</v>
      </c>
      <c r="B34" s="402" t="s">
        <v>581</v>
      </c>
      <c r="C34" s="413" t="s">
        <v>582</v>
      </c>
      <c r="D34" s="404">
        <v>5</v>
      </c>
      <c r="E34" s="401" t="s">
        <v>568</v>
      </c>
      <c r="F34" s="411"/>
      <c r="G34" s="406"/>
    </row>
    <row r="35" spans="1:7" ht="166.5" x14ac:dyDescent="0.25">
      <c r="A35" s="401">
        <f t="shared" si="0"/>
        <v>32</v>
      </c>
      <c r="B35" s="402" t="s">
        <v>583</v>
      </c>
      <c r="C35" s="413" t="s">
        <v>584</v>
      </c>
      <c r="D35" s="404">
        <v>80</v>
      </c>
      <c r="E35" s="401" t="s">
        <v>568</v>
      </c>
      <c r="F35" s="411"/>
      <c r="G35" s="406"/>
    </row>
    <row r="36" spans="1:7" ht="166.5" x14ac:dyDescent="0.25">
      <c r="A36" s="401">
        <f t="shared" si="0"/>
        <v>33</v>
      </c>
      <c r="B36" s="402" t="s">
        <v>585</v>
      </c>
      <c r="C36" s="413" t="s">
        <v>586</v>
      </c>
      <c r="D36" s="404">
        <v>44</v>
      </c>
      <c r="E36" s="401" t="s">
        <v>568</v>
      </c>
      <c r="F36" s="411"/>
      <c r="G36" s="406"/>
    </row>
    <row r="37" spans="1:7" ht="166.5" x14ac:dyDescent="0.25">
      <c r="A37" s="401">
        <f t="shared" si="0"/>
        <v>34</v>
      </c>
      <c r="B37" s="402" t="s">
        <v>587</v>
      </c>
      <c r="C37" s="413" t="s">
        <v>588</v>
      </c>
      <c r="D37" s="404">
        <v>28</v>
      </c>
      <c r="E37" s="401" t="s">
        <v>568</v>
      </c>
      <c r="F37" s="411"/>
      <c r="G37" s="406"/>
    </row>
    <row r="38" spans="1:7" ht="166.5" x14ac:dyDescent="0.25">
      <c r="A38" s="401">
        <f t="shared" si="0"/>
        <v>35</v>
      </c>
      <c r="B38" s="402" t="s">
        <v>589</v>
      </c>
      <c r="C38" s="413" t="s">
        <v>590</v>
      </c>
      <c r="D38" s="404">
        <v>40</v>
      </c>
      <c r="E38" s="401" t="s">
        <v>568</v>
      </c>
      <c r="F38" s="411"/>
      <c r="G38" s="406"/>
    </row>
    <row r="39" spans="1:7" ht="166.5" x14ac:dyDescent="0.25">
      <c r="A39" s="401">
        <f t="shared" si="0"/>
        <v>36</v>
      </c>
      <c r="B39" s="402" t="s">
        <v>591</v>
      </c>
      <c r="C39" s="413" t="s">
        <v>592</v>
      </c>
      <c r="D39" s="404">
        <v>7</v>
      </c>
      <c r="E39" s="401" t="s">
        <v>568</v>
      </c>
      <c r="F39" s="411"/>
      <c r="G39" s="406"/>
    </row>
    <row r="40" spans="1:7" ht="166.5" x14ac:dyDescent="0.25">
      <c r="A40" s="401">
        <f t="shared" si="0"/>
        <v>37</v>
      </c>
      <c r="B40" s="402" t="s">
        <v>593</v>
      </c>
      <c r="C40" s="413" t="s">
        <v>594</v>
      </c>
      <c r="D40" s="404">
        <v>13</v>
      </c>
      <c r="E40" s="401" t="s">
        <v>568</v>
      </c>
      <c r="F40" s="411"/>
      <c r="G40" s="406"/>
    </row>
    <row r="41" spans="1:7" ht="166.5" x14ac:dyDescent="0.25">
      <c r="A41" s="401">
        <f t="shared" si="0"/>
        <v>38</v>
      </c>
      <c r="B41" s="402" t="s">
        <v>595</v>
      </c>
      <c r="C41" s="413" t="s">
        <v>596</v>
      </c>
      <c r="D41" s="404">
        <v>13</v>
      </c>
      <c r="E41" s="401" t="s">
        <v>568</v>
      </c>
      <c r="F41" s="411"/>
      <c r="G41" s="406"/>
    </row>
    <row r="42" spans="1:7" ht="166.5" x14ac:dyDescent="0.25">
      <c r="A42" s="401">
        <f t="shared" si="0"/>
        <v>39</v>
      </c>
      <c r="B42" s="402" t="s">
        <v>597</v>
      </c>
      <c r="C42" s="413" t="s">
        <v>598</v>
      </c>
      <c r="D42" s="404">
        <v>5</v>
      </c>
      <c r="E42" s="401" t="s">
        <v>568</v>
      </c>
      <c r="F42" s="411"/>
      <c r="G42" s="406"/>
    </row>
    <row r="43" spans="1:7" ht="93" x14ac:dyDescent="0.25">
      <c r="A43" s="401">
        <f>A42+1</f>
        <v>40</v>
      </c>
      <c r="B43" s="402" t="s">
        <v>599</v>
      </c>
      <c r="C43" s="403" t="s">
        <v>600</v>
      </c>
      <c r="D43" s="404">
        <v>424</v>
      </c>
      <c r="E43" s="401" t="s">
        <v>568</v>
      </c>
      <c r="F43" s="411"/>
      <c r="G43" s="406"/>
    </row>
    <row r="44" spans="1:7" ht="93" x14ac:dyDescent="0.25">
      <c r="A44" s="401">
        <f t="shared" si="0"/>
        <v>41</v>
      </c>
      <c r="B44" s="402" t="s">
        <v>601</v>
      </c>
      <c r="C44" s="403" t="s">
        <v>602</v>
      </c>
      <c r="D44" s="404">
        <v>10</v>
      </c>
      <c r="E44" s="401" t="s">
        <v>568</v>
      </c>
      <c r="F44" s="411"/>
      <c r="G44" s="406"/>
    </row>
    <row r="45" spans="1:7" ht="93" x14ac:dyDescent="0.25">
      <c r="A45" s="401">
        <f t="shared" si="0"/>
        <v>42</v>
      </c>
      <c r="B45" s="402" t="s">
        <v>603</v>
      </c>
      <c r="C45" s="403" t="s">
        <v>604</v>
      </c>
      <c r="D45" s="404">
        <v>154</v>
      </c>
      <c r="E45" s="401" t="s">
        <v>568</v>
      </c>
      <c r="F45" s="411"/>
      <c r="G45" s="406"/>
    </row>
    <row r="46" spans="1:7" ht="111" x14ac:dyDescent="0.25">
      <c r="A46" s="401">
        <f t="shared" si="0"/>
        <v>43</v>
      </c>
      <c r="B46" s="402" t="s">
        <v>605</v>
      </c>
      <c r="C46" s="403" t="s">
        <v>606</v>
      </c>
      <c r="D46" s="404">
        <v>47</v>
      </c>
      <c r="E46" s="401" t="s">
        <v>568</v>
      </c>
      <c r="F46" s="411"/>
      <c r="G46" s="406"/>
    </row>
    <row r="47" spans="1:7" ht="93" x14ac:dyDescent="0.25">
      <c r="A47" s="401">
        <f t="shared" si="0"/>
        <v>44</v>
      </c>
      <c r="B47" s="402" t="s">
        <v>607</v>
      </c>
      <c r="C47" s="403" t="s">
        <v>608</v>
      </c>
      <c r="D47" s="404">
        <v>24</v>
      </c>
      <c r="E47" s="401" t="s">
        <v>568</v>
      </c>
      <c r="F47" s="411"/>
      <c r="G47" s="406"/>
    </row>
    <row r="48" spans="1:7" ht="93" x14ac:dyDescent="0.25">
      <c r="A48" s="401">
        <f t="shared" si="0"/>
        <v>45</v>
      </c>
      <c r="B48" s="402" t="s">
        <v>609</v>
      </c>
      <c r="C48" s="403" t="s">
        <v>610</v>
      </c>
      <c r="D48" s="404">
        <v>4</v>
      </c>
      <c r="E48" s="401" t="s">
        <v>568</v>
      </c>
      <c r="F48" s="411"/>
      <c r="G48" s="406"/>
    </row>
    <row r="49" spans="1:7" ht="93" x14ac:dyDescent="0.25">
      <c r="A49" s="401">
        <f t="shared" si="0"/>
        <v>46</v>
      </c>
      <c r="B49" s="402" t="s">
        <v>611</v>
      </c>
      <c r="C49" s="403" t="s">
        <v>612</v>
      </c>
      <c r="D49" s="404">
        <v>2</v>
      </c>
      <c r="E49" s="401" t="s">
        <v>568</v>
      </c>
      <c r="F49" s="411"/>
      <c r="G49" s="406"/>
    </row>
    <row r="50" spans="1:7" ht="93" x14ac:dyDescent="0.25">
      <c r="A50" s="401">
        <f t="shared" si="0"/>
        <v>47</v>
      </c>
      <c r="B50" s="402" t="s">
        <v>613</v>
      </c>
      <c r="C50" s="403" t="s">
        <v>614</v>
      </c>
      <c r="D50" s="404">
        <v>26</v>
      </c>
      <c r="E50" s="401" t="s">
        <v>568</v>
      </c>
      <c r="F50" s="411"/>
      <c r="G50" s="406"/>
    </row>
    <row r="51" spans="1:7" ht="93" x14ac:dyDescent="0.25">
      <c r="A51" s="401">
        <f t="shared" si="0"/>
        <v>48</v>
      </c>
      <c r="B51" s="402" t="s">
        <v>615</v>
      </c>
      <c r="C51" s="403" t="s">
        <v>616</v>
      </c>
      <c r="D51" s="404">
        <v>30</v>
      </c>
      <c r="E51" s="401" t="s">
        <v>568</v>
      </c>
      <c r="F51" s="411"/>
      <c r="G51" s="406"/>
    </row>
    <row r="52" spans="1:7" ht="93" x14ac:dyDescent="0.25">
      <c r="A52" s="401">
        <f t="shared" si="0"/>
        <v>49</v>
      </c>
      <c r="B52" s="402" t="s">
        <v>617</v>
      </c>
      <c r="C52" s="403" t="s">
        <v>618</v>
      </c>
      <c r="D52" s="404">
        <v>34</v>
      </c>
      <c r="E52" s="401" t="s">
        <v>568</v>
      </c>
      <c r="F52" s="411"/>
      <c r="G52" s="406"/>
    </row>
    <row r="53" spans="1:7" ht="111" x14ac:dyDescent="0.25">
      <c r="A53" s="401">
        <f t="shared" si="0"/>
        <v>50</v>
      </c>
      <c r="B53" s="402" t="s">
        <v>619</v>
      </c>
      <c r="C53" s="403" t="s">
        <v>620</v>
      </c>
      <c r="D53" s="404">
        <v>250</v>
      </c>
      <c r="E53" s="401" t="s">
        <v>1</v>
      </c>
      <c r="F53" s="411"/>
      <c r="G53" s="406"/>
    </row>
    <row r="54" spans="1:7" ht="111" x14ac:dyDescent="0.25">
      <c r="A54" s="401">
        <f t="shared" si="0"/>
        <v>51</v>
      </c>
      <c r="B54" s="402" t="s">
        <v>621</v>
      </c>
      <c r="C54" s="403" t="s">
        <v>622</v>
      </c>
      <c r="D54" s="404">
        <v>47</v>
      </c>
      <c r="E54" s="401" t="s">
        <v>1</v>
      </c>
      <c r="F54" s="411"/>
      <c r="G54" s="406"/>
    </row>
    <row r="55" spans="1:7" ht="369" x14ac:dyDescent="0.25">
      <c r="A55" s="401">
        <f t="shared" si="0"/>
        <v>52</v>
      </c>
      <c r="B55" s="414" t="s">
        <v>623</v>
      </c>
      <c r="C55" s="403" t="s">
        <v>624</v>
      </c>
      <c r="D55" s="404">
        <v>6</v>
      </c>
      <c r="E55" s="401" t="s">
        <v>1</v>
      </c>
      <c r="F55" s="411"/>
      <c r="G55" s="406"/>
    </row>
    <row r="56" spans="1:7" ht="74.25" x14ac:dyDescent="0.25">
      <c r="A56" s="401">
        <f t="shared" si="0"/>
        <v>53</v>
      </c>
      <c r="B56" s="414" t="s">
        <v>625</v>
      </c>
      <c r="C56" s="403" t="s">
        <v>626</v>
      </c>
      <c r="D56" s="404">
        <v>35</v>
      </c>
      <c r="E56" s="401" t="s">
        <v>627</v>
      </c>
      <c r="F56" s="411"/>
      <c r="G56" s="406"/>
    </row>
    <row r="57" spans="1:7" ht="74.25" x14ac:dyDescent="0.25">
      <c r="A57" s="401">
        <f t="shared" si="0"/>
        <v>54</v>
      </c>
      <c r="B57" s="414" t="s">
        <v>628</v>
      </c>
      <c r="C57" s="403" t="s">
        <v>629</v>
      </c>
      <c r="D57" s="404">
        <v>20</v>
      </c>
      <c r="E57" s="401" t="s">
        <v>627</v>
      </c>
      <c r="F57" s="411"/>
      <c r="G57" s="406"/>
    </row>
    <row r="58" spans="1:7" ht="93" x14ac:dyDescent="0.25">
      <c r="A58" s="401">
        <f t="shared" si="0"/>
        <v>55</v>
      </c>
      <c r="B58" s="414" t="s">
        <v>630</v>
      </c>
      <c r="C58" s="403" t="s">
        <v>631</v>
      </c>
      <c r="D58" s="404">
        <v>15</v>
      </c>
      <c r="E58" s="401" t="s">
        <v>627</v>
      </c>
      <c r="F58" s="411"/>
      <c r="G58" s="406"/>
    </row>
    <row r="59" spans="1:7" ht="93" x14ac:dyDescent="0.25">
      <c r="A59" s="401">
        <f t="shared" si="0"/>
        <v>56</v>
      </c>
      <c r="B59" s="414" t="s">
        <v>632</v>
      </c>
      <c r="C59" s="403" t="s">
        <v>633</v>
      </c>
      <c r="D59" s="404">
        <v>2</v>
      </c>
      <c r="E59" s="401" t="s">
        <v>568</v>
      </c>
      <c r="F59" s="411"/>
      <c r="G59" s="406"/>
    </row>
    <row r="60" spans="1:7" ht="22.5" x14ac:dyDescent="0.15">
      <c r="A60" s="401">
        <f t="shared" si="0"/>
        <v>57</v>
      </c>
      <c r="B60" s="415" t="s">
        <v>634</v>
      </c>
      <c r="C60" s="403" t="s">
        <v>635</v>
      </c>
      <c r="D60" s="404">
        <v>15</v>
      </c>
      <c r="E60" s="401" t="s">
        <v>627</v>
      </c>
      <c r="F60" s="411"/>
      <c r="G60" s="406"/>
    </row>
    <row r="61" spans="1:7" ht="22.5" x14ac:dyDescent="0.15">
      <c r="A61" s="401">
        <f>A60+1</f>
        <v>58</v>
      </c>
      <c r="B61" s="415" t="s">
        <v>634</v>
      </c>
      <c r="C61" s="403" t="s">
        <v>636</v>
      </c>
      <c r="D61" s="404">
        <v>15</v>
      </c>
      <c r="E61" s="401" t="s">
        <v>627</v>
      </c>
      <c r="F61" s="411"/>
      <c r="G61" s="406"/>
    </row>
    <row r="62" spans="1:7" ht="221.25" x14ac:dyDescent="0.25">
      <c r="A62" s="401">
        <f t="shared" si="0"/>
        <v>59</v>
      </c>
      <c r="B62" s="402" t="s">
        <v>637</v>
      </c>
      <c r="C62" s="403" t="s">
        <v>638</v>
      </c>
      <c r="D62" s="416">
        <v>2</v>
      </c>
      <c r="E62" s="401" t="s">
        <v>568</v>
      </c>
      <c r="F62" s="411"/>
      <c r="G62" s="406"/>
    </row>
    <row r="63" spans="1:7" ht="221.25" x14ac:dyDescent="0.25">
      <c r="A63" s="401">
        <f t="shared" si="0"/>
        <v>60</v>
      </c>
      <c r="B63" s="402" t="s">
        <v>639</v>
      </c>
      <c r="C63" s="403" t="s">
        <v>640</v>
      </c>
      <c r="D63" s="404">
        <v>3</v>
      </c>
      <c r="E63" s="401" t="s">
        <v>568</v>
      </c>
      <c r="F63" s="411"/>
      <c r="G63" s="406"/>
    </row>
    <row r="64" spans="1:7" ht="221.25" x14ac:dyDescent="0.25">
      <c r="A64" s="401">
        <f t="shared" si="0"/>
        <v>61</v>
      </c>
      <c r="B64" s="402" t="s">
        <v>641</v>
      </c>
      <c r="C64" s="403" t="s">
        <v>642</v>
      </c>
      <c r="D64" s="404">
        <v>3</v>
      </c>
      <c r="E64" s="401" t="s">
        <v>568</v>
      </c>
      <c r="F64" s="411"/>
      <c r="G64" s="406"/>
    </row>
    <row r="65" spans="1:7" ht="221.25" x14ac:dyDescent="0.25">
      <c r="A65" s="401">
        <f t="shared" si="0"/>
        <v>62</v>
      </c>
      <c r="B65" s="414" t="s">
        <v>643</v>
      </c>
      <c r="C65" s="403" t="s">
        <v>644</v>
      </c>
      <c r="D65" s="404">
        <v>1</v>
      </c>
      <c r="E65" s="401" t="s">
        <v>568</v>
      </c>
      <c r="F65" s="411"/>
      <c r="G65" s="406"/>
    </row>
    <row r="66" spans="1:7" ht="221.25" x14ac:dyDescent="0.25">
      <c r="A66" s="401">
        <f t="shared" si="0"/>
        <v>63</v>
      </c>
      <c r="B66" s="414" t="s">
        <v>645</v>
      </c>
      <c r="C66" s="403" t="s">
        <v>646</v>
      </c>
      <c r="D66" s="404">
        <v>1</v>
      </c>
      <c r="E66" s="401" t="s">
        <v>568</v>
      </c>
      <c r="F66" s="411"/>
      <c r="G66" s="406"/>
    </row>
    <row r="67" spans="1:7" ht="93" x14ac:dyDescent="0.25">
      <c r="A67" s="401">
        <f t="shared" si="0"/>
        <v>64</v>
      </c>
      <c r="B67" s="402" t="s">
        <v>647</v>
      </c>
      <c r="C67" s="403" t="s">
        <v>648</v>
      </c>
      <c r="D67" s="404">
        <v>2</v>
      </c>
      <c r="E67" s="401" t="s">
        <v>568</v>
      </c>
      <c r="F67" s="411"/>
      <c r="G67" s="406"/>
    </row>
    <row r="68" spans="1:7" ht="93" x14ac:dyDescent="0.25">
      <c r="A68" s="401">
        <f t="shared" si="0"/>
        <v>65</v>
      </c>
      <c r="B68" s="402" t="s">
        <v>649</v>
      </c>
      <c r="C68" s="403" t="s">
        <v>650</v>
      </c>
      <c r="D68" s="404">
        <v>1</v>
      </c>
      <c r="E68" s="401" t="s">
        <v>568</v>
      </c>
      <c r="F68" s="411"/>
      <c r="G68" s="406"/>
    </row>
    <row r="69" spans="1:7" ht="93" x14ac:dyDescent="0.25">
      <c r="A69" s="401">
        <f t="shared" si="0"/>
        <v>66</v>
      </c>
      <c r="B69" s="402" t="s">
        <v>651</v>
      </c>
      <c r="C69" s="403" t="s">
        <v>652</v>
      </c>
      <c r="D69" s="404">
        <v>2</v>
      </c>
      <c r="E69" s="401" t="s">
        <v>568</v>
      </c>
      <c r="F69" s="411"/>
      <c r="G69" s="406"/>
    </row>
    <row r="70" spans="1:7" ht="203.25" x14ac:dyDescent="0.25">
      <c r="A70" s="401">
        <f t="shared" ref="A70:A87" si="1">A69+1</f>
        <v>67</v>
      </c>
      <c r="B70" s="402" t="s">
        <v>653</v>
      </c>
      <c r="C70" s="403" t="s">
        <v>654</v>
      </c>
      <c r="D70" s="404">
        <v>92</v>
      </c>
      <c r="E70" s="401" t="s">
        <v>568</v>
      </c>
      <c r="F70" s="411"/>
      <c r="G70" s="406"/>
    </row>
    <row r="71" spans="1:7" ht="203.25" x14ac:dyDescent="0.25">
      <c r="A71" s="401">
        <f t="shared" si="1"/>
        <v>68</v>
      </c>
      <c r="B71" s="402" t="s">
        <v>655</v>
      </c>
      <c r="C71" s="403" t="s">
        <v>656</v>
      </c>
      <c r="D71" s="404">
        <v>13</v>
      </c>
      <c r="E71" s="401" t="s">
        <v>568</v>
      </c>
      <c r="F71" s="411"/>
      <c r="G71" s="406"/>
    </row>
    <row r="72" spans="1:7" ht="203.25" x14ac:dyDescent="0.25">
      <c r="A72" s="401">
        <f t="shared" si="1"/>
        <v>69</v>
      </c>
      <c r="B72" s="402" t="s">
        <v>657</v>
      </c>
      <c r="C72" s="403" t="s">
        <v>658</v>
      </c>
      <c r="D72" s="404">
        <v>1</v>
      </c>
      <c r="E72" s="401" t="s">
        <v>568</v>
      </c>
      <c r="F72" s="411"/>
      <c r="G72" s="406"/>
    </row>
    <row r="73" spans="1:7" ht="203.25" x14ac:dyDescent="0.25">
      <c r="A73" s="401">
        <f t="shared" si="1"/>
        <v>70</v>
      </c>
      <c r="B73" s="402" t="s">
        <v>659</v>
      </c>
      <c r="C73" s="403" t="s">
        <v>660</v>
      </c>
      <c r="D73" s="404">
        <v>5</v>
      </c>
      <c r="E73" s="401" t="s">
        <v>568</v>
      </c>
      <c r="F73" s="411"/>
      <c r="G73" s="406"/>
    </row>
    <row r="74" spans="1:7" ht="111" x14ac:dyDescent="0.25">
      <c r="A74" s="401">
        <f t="shared" si="1"/>
        <v>71</v>
      </c>
      <c r="B74" s="415" t="s">
        <v>661</v>
      </c>
      <c r="C74" s="417" t="s">
        <v>662</v>
      </c>
      <c r="D74" s="404">
        <v>24</v>
      </c>
      <c r="E74" s="401" t="s">
        <v>257</v>
      </c>
      <c r="F74" s="411"/>
      <c r="G74" s="406"/>
    </row>
    <row r="75" spans="1:7" ht="129.75" x14ac:dyDescent="0.25">
      <c r="A75" s="401">
        <f t="shared" si="1"/>
        <v>72</v>
      </c>
      <c r="B75" s="415" t="s">
        <v>663</v>
      </c>
      <c r="C75" s="417" t="s">
        <v>664</v>
      </c>
      <c r="D75" s="404">
        <v>40</v>
      </c>
      <c r="E75" s="401" t="s">
        <v>257</v>
      </c>
      <c r="F75" s="411"/>
      <c r="G75" s="406"/>
    </row>
    <row r="76" spans="1:7" ht="74.25" x14ac:dyDescent="0.25">
      <c r="A76" s="401">
        <f>A75+1</f>
        <v>73</v>
      </c>
      <c r="B76" s="418" t="s">
        <v>665</v>
      </c>
      <c r="C76" s="403" t="s">
        <v>666</v>
      </c>
      <c r="D76" s="404">
        <v>360</v>
      </c>
      <c r="E76" s="401" t="s">
        <v>520</v>
      </c>
      <c r="F76" s="411"/>
      <c r="G76" s="406"/>
    </row>
    <row r="77" spans="1:7" ht="74.25" x14ac:dyDescent="0.25">
      <c r="A77" s="401">
        <f t="shared" si="1"/>
        <v>74</v>
      </c>
      <c r="B77" s="398" t="s">
        <v>667</v>
      </c>
      <c r="C77" s="403" t="s">
        <v>668</v>
      </c>
      <c r="D77" s="404">
        <v>50</v>
      </c>
      <c r="E77" s="401" t="s">
        <v>520</v>
      </c>
      <c r="F77" s="411"/>
      <c r="G77" s="406"/>
    </row>
    <row r="78" spans="1:7" ht="76.5" x14ac:dyDescent="0.15">
      <c r="A78" s="401">
        <f t="shared" si="1"/>
        <v>75</v>
      </c>
      <c r="B78" s="398" t="s">
        <v>669</v>
      </c>
      <c r="C78" s="403" t="s">
        <v>670</v>
      </c>
      <c r="D78" s="419">
        <v>1</v>
      </c>
      <c r="E78" s="401" t="s">
        <v>568</v>
      </c>
      <c r="F78" s="411"/>
      <c r="G78" s="406"/>
    </row>
    <row r="79" spans="1:7" ht="74.25" x14ac:dyDescent="0.25">
      <c r="A79" s="401">
        <f>A78+1</f>
        <v>76</v>
      </c>
      <c r="B79" s="398">
        <v>8.3000000000000007</v>
      </c>
      <c r="C79" s="403" t="s">
        <v>671</v>
      </c>
      <c r="D79" s="404">
        <v>90</v>
      </c>
      <c r="E79" s="401" t="s">
        <v>520</v>
      </c>
      <c r="F79" s="411"/>
      <c r="G79" s="406"/>
    </row>
    <row r="80" spans="1:7" ht="56.25" x14ac:dyDescent="0.25">
      <c r="A80" s="401">
        <f>A79+1</f>
        <v>77</v>
      </c>
      <c r="B80" s="402" t="s">
        <v>672</v>
      </c>
      <c r="C80" s="403" t="s">
        <v>673</v>
      </c>
      <c r="D80" s="404">
        <v>680</v>
      </c>
      <c r="E80" s="401" t="s">
        <v>520</v>
      </c>
      <c r="F80" s="411"/>
      <c r="G80" s="406"/>
    </row>
    <row r="81" spans="1:7" ht="93" x14ac:dyDescent="0.25">
      <c r="A81" s="401">
        <f>A80+1</f>
        <v>78</v>
      </c>
      <c r="B81" s="398" t="s">
        <v>674</v>
      </c>
      <c r="C81" s="403" t="s">
        <v>675</v>
      </c>
      <c r="D81" s="404">
        <v>2</v>
      </c>
      <c r="E81" s="401" t="s">
        <v>568</v>
      </c>
      <c r="F81" s="411"/>
      <c r="G81" s="406"/>
    </row>
    <row r="82" spans="1:7" ht="22.5" x14ac:dyDescent="0.15">
      <c r="A82" s="401">
        <f>A81+1</f>
        <v>79</v>
      </c>
      <c r="B82" s="420">
        <v>8.8000000000000007</v>
      </c>
      <c r="C82" s="417" t="s">
        <v>676</v>
      </c>
      <c r="D82" s="419">
        <v>2</v>
      </c>
      <c r="E82" s="401" t="s">
        <v>568</v>
      </c>
      <c r="F82" s="411"/>
      <c r="G82" s="406"/>
    </row>
    <row r="83" spans="1:7" ht="56.25" x14ac:dyDescent="0.25">
      <c r="A83" s="401">
        <f t="shared" si="1"/>
        <v>80</v>
      </c>
      <c r="B83" s="420" t="s">
        <v>677</v>
      </c>
      <c r="C83" s="403" t="s">
        <v>678</v>
      </c>
      <c r="D83" s="419">
        <v>1</v>
      </c>
      <c r="E83" s="401" t="s">
        <v>568</v>
      </c>
      <c r="F83" s="411"/>
      <c r="G83" s="406"/>
    </row>
    <row r="84" spans="1:7" ht="56.25" x14ac:dyDescent="0.25">
      <c r="A84" s="401">
        <f t="shared" si="1"/>
        <v>81</v>
      </c>
      <c r="B84" s="420" t="s">
        <v>679</v>
      </c>
      <c r="C84" s="403" t="s">
        <v>680</v>
      </c>
      <c r="D84" s="419">
        <v>1</v>
      </c>
      <c r="E84" s="401" t="s">
        <v>568</v>
      </c>
      <c r="F84" s="411"/>
      <c r="G84" s="406"/>
    </row>
    <row r="85" spans="1:7" ht="37.5" x14ac:dyDescent="0.25">
      <c r="A85" s="401">
        <f t="shared" si="1"/>
        <v>82</v>
      </c>
      <c r="B85" s="418" t="s">
        <v>681</v>
      </c>
      <c r="C85" s="403" t="s">
        <v>682</v>
      </c>
      <c r="D85" s="419">
        <v>34</v>
      </c>
      <c r="E85" s="401" t="s">
        <v>568</v>
      </c>
      <c r="F85" s="411"/>
      <c r="G85" s="406"/>
    </row>
    <row r="86" spans="1:7" ht="56.25" x14ac:dyDescent="0.25">
      <c r="A86" s="401">
        <f t="shared" si="1"/>
        <v>83</v>
      </c>
      <c r="B86" s="418" t="s">
        <v>683</v>
      </c>
      <c r="C86" s="417" t="s">
        <v>684</v>
      </c>
      <c r="D86" s="419">
        <v>1</v>
      </c>
      <c r="E86" s="401" t="s">
        <v>568</v>
      </c>
      <c r="F86" s="411"/>
      <c r="G86" s="406"/>
    </row>
    <row r="87" spans="1:7" ht="56.25" x14ac:dyDescent="0.25">
      <c r="A87" s="401">
        <f t="shared" si="1"/>
        <v>84</v>
      </c>
      <c r="B87" s="418" t="s">
        <v>685</v>
      </c>
      <c r="C87" s="417" t="s">
        <v>686</v>
      </c>
      <c r="D87" s="419">
        <v>1</v>
      </c>
      <c r="E87" s="401" t="s">
        <v>568</v>
      </c>
      <c r="F87" s="411"/>
      <c r="G87" s="406"/>
    </row>
    <row r="88" spans="1:7" ht="14.25" x14ac:dyDescent="0.15">
      <c r="A88" s="936"/>
      <c r="B88" s="937"/>
      <c r="C88" s="937"/>
      <c r="D88" s="937"/>
      <c r="E88" s="937"/>
      <c r="F88" s="937"/>
      <c r="G88" s="938"/>
    </row>
    <row r="89" spans="1:7" ht="25.5" x14ac:dyDescent="0.15">
      <c r="A89" s="939" t="s">
        <v>324</v>
      </c>
      <c r="B89" s="940"/>
      <c r="C89" s="940"/>
      <c r="D89" s="940"/>
      <c r="E89" s="940"/>
      <c r="F89" s="941"/>
      <c r="G89" s="406"/>
    </row>
  </sheetData>
  <mergeCells count="4">
    <mergeCell ref="A1:G1"/>
    <mergeCell ref="A2:G2"/>
    <mergeCell ref="A88:G88"/>
    <mergeCell ref="A89:F89"/>
  </mergeCells>
  <pageMargins left="0.51181102362204722" right="0.31496062992125984" top="0.55118110236220474" bottom="0.94488188976377963" header="0.31496062992125984" footer="0.31496062992125984"/>
  <pageSetup paperSize="9" scale="8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29"/>
  <sheetViews>
    <sheetView view="pageBreakPreview" zoomScale="60" workbookViewId="0">
      <selection activeCell="F14" sqref="F14"/>
    </sheetView>
  </sheetViews>
  <sheetFormatPr defaultRowHeight="12.75" x14ac:dyDescent="0.15"/>
  <cols>
    <col min="2" max="2" width="56.19140625" customWidth="1"/>
    <col min="3" max="3" width="38.0546875" customWidth="1"/>
  </cols>
  <sheetData>
    <row r="1" spans="1:3" x14ac:dyDescent="0.15">
      <c r="A1" s="942" t="s">
        <v>687</v>
      </c>
      <c r="B1" s="943"/>
      <c r="C1" s="944"/>
    </row>
    <row r="2" spans="1:3" x14ac:dyDescent="0.15">
      <c r="A2" s="945"/>
      <c r="B2" s="946"/>
      <c r="C2" s="947"/>
    </row>
    <row r="3" spans="1:3" x14ac:dyDescent="0.15">
      <c r="A3" s="948"/>
      <c r="B3" s="949"/>
      <c r="C3" s="950"/>
    </row>
    <row r="4" spans="1:3" ht="14.25" x14ac:dyDescent="0.15">
      <c r="A4" s="951" t="s">
        <v>798</v>
      </c>
      <c r="B4" s="952"/>
      <c r="C4" s="953"/>
    </row>
    <row r="5" spans="1:3" ht="14.25" x14ac:dyDescent="0.15">
      <c r="A5" s="383" t="s">
        <v>688</v>
      </c>
      <c r="B5" s="384" t="s">
        <v>517</v>
      </c>
      <c r="C5" s="383" t="s">
        <v>799</v>
      </c>
    </row>
    <row r="6" spans="1:3" ht="114" customHeight="1" x14ac:dyDescent="0.15">
      <c r="A6" s="364">
        <v>1</v>
      </c>
      <c r="B6" s="385" t="s">
        <v>800</v>
      </c>
      <c r="C6" s="386" t="s">
        <v>801</v>
      </c>
    </row>
    <row r="7" spans="1:3" ht="99.75" x14ac:dyDescent="0.15">
      <c r="A7" s="364">
        <v>2</v>
      </c>
      <c r="B7" s="385" t="s">
        <v>802</v>
      </c>
      <c r="C7" s="386" t="s">
        <v>801</v>
      </c>
    </row>
    <row r="8" spans="1:3" ht="99.75" x14ac:dyDescent="0.15">
      <c r="A8" s="364">
        <v>3</v>
      </c>
      <c r="B8" s="385" t="s">
        <v>803</v>
      </c>
      <c r="C8" s="386" t="s">
        <v>804</v>
      </c>
    </row>
    <row r="9" spans="1:3" ht="97.5" x14ac:dyDescent="0.15">
      <c r="A9" s="364">
        <v>4</v>
      </c>
      <c r="B9" s="385" t="s">
        <v>805</v>
      </c>
      <c r="C9" s="386" t="s">
        <v>804</v>
      </c>
    </row>
    <row r="10" spans="1:3" ht="85.5" x14ac:dyDescent="0.15">
      <c r="A10" s="364">
        <v>5</v>
      </c>
      <c r="B10" s="385" t="s">
        <v>699</v>
      </c>
      <c r="C10" s="386" t="s">
        <v>806</v>
      </c>
    </row>
    <row r="11" spans="1:3" ht="48" customHeight="1" x14ac:dyDescent="0.15">
      <c r="A11" s="364">
        <v>6</v>
      </c>
      <c r="B11" s="385" t="s">
        <v>807</v>
      </c>
      <c r="C11" s="386" t="s">
        <v>804</v>
      </c>
    </row>
    <row r="12" spans="1:3" ht="42" x14ac:dyDescent="0.15">
      <c r="A12" s="364">
        <v>7</v>
      </c>
      <c r="B12" s="385" t="s">
        <v>808</v>
      </c>
      <c r="C12" s="386" t="s">
        <v>804</v>
      </c>
    </row>
    <row r="13" spans="1:3" ht="56.25" x14ac:dyDescent="0.15">
      <c r="A13" s="364">
        <v>8</v>
      </c>
      <c r="B13" s="385" t="s">
        <v>706</v>
      </c>
      <c r="C13" s="386" t="s">
        <v>804</v>
      </c>
    </row>
    <row r="14" spans="1:3" ht="58.5" x14ac:dyDescent="0.15">
      <c r="A14" s="364">
        <v>9</v>
      </c>
      <c r="B14" s="385" t="s">
        <v>710</v>
      </c>
      <c r="C14" s="386" t="s">
        <v>804</v>
      </c>
    </row>
    <row r="15" spans="1:3" ht="42" x14ac:dyDescent="0.15">
      <c r="A15" s="364">
        <v>10</v>
      </c>
      <c r="B15" s="385" t="s">
        <v>809</v>
      </c>
      <c r="C15" s="386" t="s">
        <v>804</v>
      </c>
    </row>
    <row r="16" spans="1:3" ht="42" x14ac:dyDescent="0.15">
      <c r="A16" s="364">
        <v>12</v>
      </c>
      <c r="B16" s="385" t="s">
        <v>810</v>
      </c>
      <c r="C16" s="386" t="s">
        <v>804</v>
      </c>
    </row>
    <row r="17" spans="1:3" ht="83.25" x14ac:dyDescent="0.15">
      <c r="A17" s="387">
        <v>15</v>
      </c>
      <c r="B17" s="385" t="s">
        <v>722</v>
      </c>
      <c r="C17" s="386" t="s">
        <v>804</v>
      </c>
    </row>
    <row r="18" spans="1:3" ht="42" x14ac:dyDescent="0.15">
      <c r="A18" s="387">
        <v>16</v>
      </c>
      <c r="B18" s="385" t="s">
        <v>811</v>
      </c>
      <c r="C18" s="386" t="s">
        <v>804</v>
      </c>
    </row>
    <row r="19" spans="1:3" ht="83.25" x14ac:dyDescent="0.15">
      <c r="A19" s="387">
        <v>19</v>
      </c>
      <c r="B19" s="385" t="s">
        <v>729</v>
      </c>
      <c r="C19" s="386" t="s">
        <v>812</v>
      </c>
    </row>
    <row r="20" spans="1:3" ht="14.25" x14ac:dyDescent="0.15">
      <c r="A20" s="954" t="s">
        <v>731</v>
      </c>
      <c r="B20" s="955"/>
      <c r="C20" s="956"/>
    </row>
    <row r="21" spans="1:3" ht="83.25" x14ac:dyDescent="0.15">
      <c r="A21" s="388">
        <v>20</v>
      </c>
      <c r="B21" s="385" t="s">
        <v>813</v>
      </c>
      <c r="C21" s="386" t="s">
        <v>814</v>
      </c>
    </row>
    <row r="22" spans="1:3" ht="125.25" x14ac:dyDescent="0.15">
      <c r="A22" s="388">
        <v>21</v>
      </c>
      <c r="B22" s="385" t="s">
        <v>815</v>
      </c>
      <c r="C22" s="386" t="s">
        <v>814</v>
      </c>
    </row>
    <row r="23" spans="1:3" ht="72" x14ac:dyDescent="0.15">
      <c r="A23" s="388">
        <v>22</v>
      </c>
      <c r="B23" s="385" t="s">
        <v>744</v>
      </c>
      <c r="C23" s="389" t="s">
        <v>816</v>
      </c>
    </row>
    <row r="24" spans="1:3" ht="69.75" x14ac:dyDescent="0.15">
      <c r="A24" s="388">
        <v>23</v>
      </c>
      <c r="B24" s="385" t="s">
        <v>817</v>
      </c>
      <c r="C24" s="389" t="s">
        <v>818</v>
      </c>
    </row>
    <row r="25" spans="1:3" ht="56.25" x14ac:dyDescent="0.15">
      <c r="A25" s="388">
        <v>23</v>
      </c>
      <c r="B25" s="385" t="s">
        <v>819</v>
      </c>
      <c r="C25" s="389" t="s">
        <v>820</v>
      </c>
    </row>
    <row r="26" spans="1:3" ht="56.25" x14ac:dyDescent="0.15">
      <c r="A26" s="388">
        <v>24</v>
      </c>
      <c r="B26" s="385" t="s">
        <v>821</v>
      </c>
      <c r="C26" s="389" t="s">
        <v>822</v>
      </c>
    </row>
    <row r="27" spans="1:3" ht="221.25" x14ac:dyDescent="0.15">
      <c r="A27" s="388">
        <v>25</v>
      </c>
      <c r="B27" s="385" t="s">
        <v>823</v>
      </c>
      <c r="C27" s="386" t="s">
        <v>814</v>
      </c>
    </row>
    <row r="28" spans="1:3" ht="58.5" x14ac:dyDescent="0.15">
      <c r="A28" s="372">
        <v>39</v>
      </c>
      <c r="B28" s="385" t="s">
        <v>824</v>
      </c>
      <c r="C28" s="386" t="s">
        <v>814</v>
      </c>
    </row>
    <row r="29" spans="1:3" ht="113.25" x14ac:dyDescent="0.15">
      <c r="A29" s="390">
        <v>40</v>
      </c>
      <c r="B29" s="385" t="s">
        <v>825</v>
      </c>
      <c r="C29" s="391" t="s">
        <v>826</v>
      </c>
    </row>
  </sheetData>
  <mergeCells count="3">
    <mergeCell ref="A1:C3"/>
    <mergeCell ref="A4:C4"/>
    <mergeCell ref="A20:C20"/>
  </mergeCells>
  <pageMargins left="0.51181102362204722" right="0.31496062992125984" top="0.74803149606299213" bottom="0.74803149606299213" header="0.31496062992125984" footer="0.31496062992125984"/>
  <pageSetup paperSize="9" scale="9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222"/>
  <sheetViews>
    <sheetView workbookViewId="0">
      <selection sqref="A1:G202"/>
    </sheetView>
  </sheetViews>
  <sheetFormatPr defaultColWidth="8.7890625" defaultRowHeight="15" x14ac:dyDescent="0.2"/>
  <cols>
    <col min="1" max="2" width="3.84375" style="378" customWidth="1"/>
    <col min="3" max="3" width="47.3984375" style="377" customWidth="1"/>
    <col min="4" max="4" width="12.2265625" style="377" customWidth="1"/>
    <col min="5" max="5" width="6.1796875" style="377" customWidth="1"/>
    <col min="6" max="6" width="5.90625" style="379" customWidth="1"/>
    <col min="7" max="7" width="26.515625" style="380" customWidth="1"/>
    <col min="8" max="16384" width="8.7890625" style="362"/>
  </cols>
  <sheetData>
    <row r="1" spans="1:7" s="361" customFormat="1" ht="14.25" x14ac:dyDescent="0.15">
      <c r="A1" s="959" t="s">
        <v>687</v>
      </c>
      <c r="B1" s="960"/>
      <c r="C1" s="960"/>
      <c r="D1" s="960"/>
      <c r="E1" s="960"/>
      <c r="F1" s="960"/>
      <c r="G1" s="961"/>
    </row>
    <row r="2" spans="1:7" x14ac:dyDescent="0.2">
      <c r="A2" s="962"/>
      <c r="B2" s="963"/>
      <c r="C2" s="964"/>
      <c r="D2" s="964"/>
      <c r="E2" s="964"/>
      <c r="F2" s="964"/>
      <c r="G2" s="965"/>
    </row>
    <row r="3" spans="1:7" s="361" customFormat="1" ht="14.25" x14ac:dyDescent="0.15">
      <c r="A3" s="962"/>
      <c r="B3" s="963"/>
      <c r="C3" s="964"/>
      <c r="D3" s="964"/>
      <c r="E3" s="964"/>
      <c r="F3" s="964"/>
      <c r="G3" s="965"/>
    </row>
    <row r="4" spans="1:7" s="361" customFormat="1" ht="14.25" x14ac:dyDescent="0.15">
      <c r="A4" s="966"/>
      <c r="B4" s="967"/>
      <c r="C4" s="967"/>
      <c r="D4" s="967"/>
      <c r="E4" s="967"/>
      <c r="F4" s="967"/>
      <c r="G4" s="968"/>
    </row>
    <row r="5" spans="1:7" s="361" customFormat="1" ht="14.25" x14ac:dyDescent="0.15">
      <c r="A5" s="434"/>
      <c r="B5" s="434"/>
      <c r="C5" s="293"/>
      <c r="D5" s="435"/>
      <c r="E5" s="435"/>
      <c r="F5" s="435"/>
      <c r="G5" s="436"/>
    </row>
    <row r="6" spans="1:7" s="361" customFormat="1" ht="28.5" x14ac:dyDescent="0.15">
      <c r="A6" s="293" t="s">
        <v>688</v>
      </c>
      <c r="B6" s="293"/>
      <c r="C6" s="363" t="s">
        <v>517</v>
      </c>
      <c r="D6" s="293" t="s">
        <v>5</v>
      </c>
      <c r="E6" s="293" t="s">
        <v>6</v>
      </c>
      <c r="F6" s="330" t="s">
        <v>7</v>
      </c>
      <c r="G6" s="330" t="s">
        <v>8</v>
      </c>
    </row>
    <row r="7" spans="1:7" s="361" customFormat="1" ht="14.25" x14ac:dyDescent="0.15">
      <c r="A7" s="969" t="s">
        <v>689</v>
      </c>
      <c r="B7" s="969"/>
      <c r="C7" s="969"/>
      <c r="D7" s="969"/>
      <c r="E7" s="969"/>
      <c r="F7" s="969"/>
      <c r="G7" s="969"/>
    </row>
    <row r="8" spans="1:7" s="365" customFormat="1" ht="133.9" customHeight="1" x14ac:dyDescent="0.15">
      <c r="A8" s="364">
        <v>1</v>
      </c>
      <c r="B8" s="364"/>
      <c r="C8" s="437" t="s">
        <v>690</v>
      </c>
      <c r="D8" s="437"/>
      <c r="E8" s="437"/>
      <c r="F8" s="437"/>
      <c r="G8" s="437"/>
    </row>
    <row r="9" spans="1:7" s="365" customFormat="1" ht="14.25" x14ac:dyDescent="0.15">
      <c r="A9" s="364"/>
      <c r="B9" s="364"/>
      <c r="C9" s="421" t="s">
        <v>691</v>
      </c>
      <c r="D9" s="421"/>
      <c r="E9" s="421"/>
      <c r="F9" s="421"/>
      <c r="G9" s="366"/>
    </row>
    <row r="10" spans="1:7" s="365" customFormat="1" ht="14.25" x14ac:dyDescent="0.15">
      <c r="A10" s="364"/>
      <c r="B10" s="364"/>
      <c r="C10" s="438"/>
      <c r="D10" s="439">
        <v>5</v>
      </c>
      <c r="E10" s="440"/>
      <c r="F10" s="441"/>
      <c r="G10" s="441"/>
    </row>
    <row r="11" spans="1:7" s="365" customFormat="1" ht="14.25" x14ac:dyDescent="0.15">
      <c r="A11" s="422"/>
      <c r="B11" s="422"/>
      <c r="C11" s="422"/>
      <c r="D11" s="442">
        <f>SUM(D10)</f>
        <v>5</v>
      </c>
      <c r="E11" s="443" t="s">
        <v>568</v>
      </c>
      <c r="F11" s="444"/>
      <c r="G11" s="366"/>
    </row>
    <row r="12" spans="1:7" s="365" customFormat="1" ht="14.25" x14ac:dyDescent="0.15">
      <c r="A12" s="422"/>
      <c r="B12" s="422"/>
      <c r="C12" s="422"/>
      <c r="D12" s="422"/>
      <c r="E12" s="422"/>
      <c r="F12" s="422"/>
      <c r="G12" s="422"/>
    </row>
    <row r="13" spans="1:7" s="365" customFormat="1" ht="166.35" customHeight="1" x14ac:dyDescent="0.15">
      <c r="A13" s="364">
        <v>2</v>
      </c>
      <c r="B13" s="364"/>
      <c r="C13" s="437" t="s">
        <v>692</v>
      </c>
      <c r="D13" s="437"/>
      <c r="E13" s="437"/>
      <c r="F13" s="437"/>
      <c r="G13" s="437"/>
    </row>
    <row r="14" spans="1:7" s="365" customFormat="1" ht="14.25" x14ac:dyDescent="0.15">
      <c r="A14" s="364"/>
      <c r="B14" s="364"/>
      <c r="C14" s="421" t="s">
        <v>693</v>
      </c>
      <c r="D14" s="421"/>
      <c r="E14" s="421"/>
      <c r="F14" s="421"/>
      <c r="G14" s="366"/>
    </row>
    <row r="15" spans="1:7" s="365" customFormat="1" ht="14.25" x14ac:dyDescent="0.15">
      <c r="A15" s="364"/>
      <c r="B15" s="364"/>
      <c r="C15" s="438"/>
      <c r="D15" s="439">
        <v>11</v>
      </c>
      <c r="E15" s="440"/>
      <c r="F15" s="441"/>
      <c r="G15" s="441"/>
    </row>
    <row r="16" spans="1:7" s="365" customFormat="1" ht="14.25" x14ac:dyDescent="0.15">
      <c r="A16" s="422"/>
      <c r="B16" s="422"/>
      <c r="C16" s="422"/>
      <c r="D16" s="442">
        <f>SUM(D15)</f>
        <v>11</v>
      </c>
      <c r="E16" s="443" t="s">
        <v>568</v>
      </c>
      <c r="F16" s="444"/>
      <c r="G16" s="366"/>
    </row>
    <row r="17" spans="1:9" s="365" customFormat="1" ht="14.25" x14ac:dyDescent="0.15">
      <c r="A17" s="422"/>
      <c r="B17" s="422"/>
      <c r="C17" s="422"/>
      <c r="D17" s="422"/>
      <c r="E17" s="422"/>
      <c r="F17" s="422"/>
      <c r="G17" s="422"/>
    </row>
    <row r="18" spans="1:9" s="365" customFormat="1" ht="154.35" customHeight="1" x14ac:dyDescent="0.2">
      <c r="A18" s="364">
        <v>3</v>
      </c>
      <c r="B18" s="364"/>
      <c r="C18" s="437" t="s">
        <v>694</v>
      </c>
      <c r="D18" s="437"/>
      <c r="E18" s="437"/>
      <c r="F18" s="437"/>
      <c r="G18" s="437"/>
      <c r="H18" s="362"/>
    </row>
    <row r="19" spans="1:9" s="365" customFormat="1" x14ac:dyDescent="0.2">
      <c r="A19" s="364"/>
      <c r="B19" s="364"/>
      <c r="C19" s="421" t="s">
        <v>695</v>
      </c>
      <c r="D19" s="421"/>
      <c r="E19" s="421"/>
      <c r="F19" s="421"/>
      <c r="G19" s="366"/>
      <c r="H19" s="362"/>
    </row>
    <row r="20" spans="1:9" s="365" customFormat="1" x14ac:dyDescent="0.2">
      <c r="A20" s="364"/>
      <c r="B20" s="364"/>
      <c r="C20" s="438"/>
      <c r="D20" s="439">
        <v>13</v>
      </c>
      <c r="E20" s="440"/>
      <c r="F20" s="441"/>
      <c r="G20" s="441"/>
      <c r="H20" s="362"/>
    </row>
    <row r="21" spans="1:9" s="365" customFormat="1" x14ac:dyDescent="0.2">
      <c r="A21" s="422"/>
      <c r="B21" s="422"/>
      <c r="C21" s="422"/>
      <c r="D21" s="442">
        <f>SUM(D20)</f>
        <v>13</v>
      </c>
      <c r="E21" s="443" t="s">
        <v>568</v>
      </c>
      <c r="F21" s="366"/>
      <c r="G21" s="366"/>
      <c r="H21" s="362"/>
    </row>
    <row r="22" spans="1:9" s="365" customFormat="1" x14ac:dyDescent="0.2">
      <c r="A22" s="422"/>
      <c r="B22" s="422"/>
      <c r="C22" s="422"/>
      <c r="D22" s="422"/>
      <c r="E22" s="422"/>
      <c r="F22" s="422"/>
      <c r="G22" s="422"/>
      <c r="H22" s="362"/>
    </row>
    <row r="23" spans="1:9" s="365" customFormat="1" ht="148.9" customHeight="1" x14ac:dyDescent="0.2">
      <c r="A23" s="364">
        <v>4</v>
      </c>
      <c r="B23" s="364"/>
      <c r="C23" s="437" t="s">
        <v>696</v>
      </c>
      <c r="D23" s="437"/>
      <c r="E23" s="437"/>
      <c r="F23" s="437"/>
      <c r="G23" s="437"/>
      <c r="H23" s="362"/>
    </row>
    <row r="24" spans="1:9" s="365" customFormat="1" ht="14.25" x14ac:dyDescent="0.15">
      <c r="A24" s="364"/>
      <c r="B24" s="364"/>
      <c r="C24" s="421" t="s">
        <v>697</v>
      </c>
      <c r="D24" s="421"/>
      <c r="E24" s="421"/>
      <c r="F24" s="421"/>
      <c r="G24" s="366"/>
    </row>
    <row r="25" spans="1:9" s="365" customFormat="1" ht="14.25" x14ac:dyDescent="0.15">
      <c r="A25" s="364"/>
      <c r="B25" s="364"/>
      <c r="C25" s="438"/>
      <c r="D25" s="440">
        <v>4</v>
      </c>
      <c r="E25" s="445"/>
      <c r="F25" s="441"/>
      <c r="G25" s="441"/>
    </row>
    <row r="26" spans="1:9" s="365" customFormat="1" ht="14.25" x14ac:dyDescent="0.15">
      <c r="A26" s="422"/>
      <c r="B26" s="422"/>
      <c r="C26" s="422"/>
      <c r="D26" s="442">
        <f>SUM(D25:D25)</f>
        <v>4</v>
      </c>
      <c r="E26" s="443" t="s">
        <v>698</v>
      </c>
      <c r="F26" s="366"/>
      <c r="G26" s="366"/>
    </row>
    <row r="27" spans="1:9" s="365" customFormat="1" ht="14.25" x14ac:dyDescent="0.15">
      <c r="A27" s="422"/>
      <c r="B27" s="422"/>
      <c r="C27" s="422"/>
      <c r="D27" s="422"/>
      <c r="E27" s="422"/>
      <c r="F27" s="422"/>
      <c r="G27" s="422"/>
    </row>
    <row r="28" spans="1:9" s="365" customFormat="1" ht="131.44999999999999" customHeight="1" x14ac:dyDescent="0.2">
      <c r="A28" s="364">
        <v>5</v>
      </c>
      <c r="B28" s="364"/>
      <c r="C28" s="437" t="s">
        <v>699</v>
      </c>
      <c r="D28" s="437"/>
      <c r="E28" s="437"/>
      <c r="F28" s="437"/>
      <c r="G28" s="437"/>
      <c r="H28" s="362"/>
      <c r="I28" s="362"/>
    </row>
    <row r="29" spans="1:9" s="365" customFormat="1" ht="15.6" customHeight="1" x14ac:dyDescent="0.2">
      <c r="A29" s="364"/>
      <c r="B29" s="364"/>
      <c r="C29" s="421" t="s">
        <v>700</v>
      </c>
      <c r="D29" s="421"/>
      <c r="E29" s="421"/>
      <c r="F29" s="421"/>
      <c r="G29" s="366"/>
      <c r="H29" s="362"/>
      <c r="I29" s="362"/>
    </row>
    <row r="30" spans="1:9" s="365" customFormat="1" x14ac:dyDescent="0.2">
      <c r="A30" s="422"/>
      <c r="B30" s="422"/>
      <c r="C30" s="422"/>
      <c r="D30" s="442">
        <v>14</v>
      </c>
      <c r="E30" s="443" t="s">
        <v>698</v>
      </c>
      <c r="F30" s="366"/>
      <c r="G30" s="366"/>
      <c r="H30" s="362"/>
      <c r="I30" s="362"/>
    </row>
    <row r="31" spans="1:9" s="365" customFormat="1" x14ac:dyDescent="0.2">
      <c r="A31" s="422"/>
      <c r="B31" s="422"/>
      <c r="C31" s="422"/>
      <c r="D31" s="422"/>
      <c r="E31" s="422"/>
      <c r="F31" s="422"/>
      <c r="G31" s="422"/>
      <c r="H31" s="362"/>
      <c r="I31" s="362"/>
    </row>
    <row r="32" spans="1:9" s="433" customFormat="1" ht="53.45" customHeight="1" x14ac:dyDescent="0.2">
      <c r="A32" s="431">
        <v>6</v>
      </c>
      <c r="B32" s="431"/>
      <c r="C32" s="437" t="s">
        <v>701</v>
      </c>
      <c r="D32" s="446"/>
      <c r="E32" s="446"/>
      <c r="F32" s="446"/>
      <c r="G32" s="446"/>
      <c r="H32" s="432"/>
      <c r="I32" s="432"/>
    </row>
    <row r="33" spans="1:9" s="365" customFormat="1" x14ac:dyDescent="0.2">
      <c r="A33" s="364"/>
      <c r="B33" s="364"/>
      <c r="C33" s="421" t="s">
        <v>702</v>
      </c>
      <c r="D33" s="421"/>
      <c r="E33" s="421"/>
      <c r="F33" s="421"/>
      <c r="G33" s="366"/>
      <c r="H33" s="362"/>
      <c r="I33" s="362"/>
    </row>
    <row r="34" spans="1:9" s="365" customFormat="1" x14ac:dyDescent="0.2">
      <c r="A34" s="422"/>
      <c r="B34" s="422"/>
      <c r="C34" s="422"/>
      <c r="D34" s="442">
        <v>20</v>
      </c>
      <c r="E34" s="443" t="s">
        <v>703</v>
      </c>
      <c r="F34" s="366"/>
      <c r="G34" s="366"/>
      <c r="H34" s="362"/>
      <c r="I34" s="362"/>
    </row>
    <row r="35" spans="1:9" s="365" customFormat="1" x14ac:dyDescent="0.2">
      <c r="A35" s="422"/>
      <c r="B35" s="422"/>
      <c r="C35" s="422"/>
      <c r="D35" s="422"/>
      <c r="E35" s="422"/>
      <c r="F35" s="422"/>
      <c r="G35" s="422"/>
      <c r="H35" s="362"/>
      <c r="I35" s="362"/>
    </row>
    <row r="36" spans="1:9" s="365" customFormat="1" ht="61.9" customHeight="1" x14ac:dyDescent="0.2">
      <c r="A36" s="364">
        <v>7</v>
      </c>
      <c r="B36" s="364"/>
      <c r="C36" s="437" t="s">
        <v>704</v>
      </c>
      <c r="D36" s="437"/>
      <c r="E36" s="437"/>
      <c r="F36" s="437"/>
      <c r="G36" s="437"/>
      <c r="H36" s="362"/>
      <c r="I36" s="362"/>
    </row>
    <row r="37" spans="1:9" s="365" customFormat="1" ht="15.6" customHeight="1" x14ac:dyDescent="0.2">
      <c r="A37" s="364"/>
      <c r="B37" s="364"/>
      <c r="C37" s="421" t="s">
        <v>705</v>
      </c>
      <c r="D37" s="421"/>
      <c r="E37" s="421"/>
      <c r="F37" s="421"/>
      <c r="G37" s="366"/>
      <c r="H37" s="362"/>
    </row>
    <row r="38" spans="1:9" s="365" customFormat="1" x14ac:dyDescent="0.2">
      <c r="A38" s="422"/>
      <c r="B38" s="422"/>
      <c r="C38" s="422"/>
      <c r="D38" s="442">
        <v>16</v>
      </c>
      <c r="E38" s="443" t="s">
        <v>703</v>
      </c>
      <c r="F38" s="366"/>
      <c r="G38" s="366"/>
      <c r="H38" s="362"/>
    </row>
    <row r="39" spans="1:9" s="365" customFormat="1" x14ac:dyDescent="0.2">
      <c r="A39" s="422"/>
      <c r="B39" s="422"/>
      <c r="C39" s="422"/>
      <c r="D39" s="422"/>
      <c r="E39" s="422"/>
      <c r="F39" s="422"/>
      <c r="G39" s="422"/>
      <c r="H39" s="362"/>
    </row>
    <row r="40" spans="1:9" s="365" customFormat="1" ht="70.5" x14ac:dyDescent="0.2">
      <c r="A40" s="364">
        <v>8</v>
      </c>
      <c r="B40" s="364"/>
      <c r="C40" s="437" t="s">
        <v>706</v>
      </c>
      <c r="D40" s="437"/>
      <c r="E40" s="437"/>
      <c r="F40" s="437"/>
      <c r="G40" s="437"/>
      <c r="H40" s="362"/>
    </row>
    <row r="41" spans="1:9" s="365" customFormat="1" ht="14.25" x14ac:dyDescent="0.15">
      <c r="A41" s="364"/>
      <c r="B41" s="364"/>
      <c r="C41" s="421" t="s">
        <v>707</v>
      </c>
      <c r="D41" s="421"/>
      <c r="E41" s="421"/>
      <c r="F41" s="421"/>
      <c r="G41" s="366"/>
    </row>
    <row r="42" spans="1:9" s="365" customFormat="1" ht="14.25" x14ac:dyDescent="0.15">
      <c r="A42" s="364"/>
      <c r="B42" s="364"/>
      <c r="C42" s="447" t="s">
        <v>708</v>
      </c>
      <c r="D42" s="442">
        <v>12</v>
      </c>
      <c r="E42" s="443" t="s">
        <v>703</v>
      </c>
      <c r="F42" s="366"/>
      <c r="G42" s="366"/>
    </row>
    <row r="43" spans="1:9" s="365" customFormat="1" ht="14.25" x14ac:dyDescent="0.15">
      <c r="A43" s="422"/>
      <c r="B43" s="422"/>
      <c r="C43" s="422"/>
      <c r="D43" s="422"/>
      <c r="E43" s="422"/>
      <c r="F43" s="422"/>
      <c r="G43" s="422"/>
    </row>
    <row r="44" spans="1:9" s="365" customFormat="1" ht="14.25" x14ac:dyDescent="0.15">
      <c r="A44" s="364"/>
      <c r="B44" s="364"/>
      <c r="C44" s="447" t="s">
        <v>709</v>
      </c>
      <c r="D44" s="442">
        <v>20</v>
      </c>
      <c r="E44" s="443" t="s">
        <v>703</v>
      </c>
      <c r="F44" s="366"/>
      <c r="G44" s="366"/>
    </row>
    <row r="45" spans="1:9" s="365" customFormat="1" ht="14.25" x14ac:dyDescent="0.15">
      <c r="A45" s="422"/>
      <c r="B45" s="422"/>
      <c r="C45" s="422"/>
      <c r="D45" s="422"/>
      <c r="E45" s="422"/>
      <c r="F45" s="422"/>
      <c r="G45" s="422"/>
    </row>
    <row r="46" spans="1:9" s="365" customFormat="1" ht="82.35" customHeight="1" x14ac:dyDescent="0.2">
      <c r="A46" s="364">
        <v>9</v>
      </c>
      <c r="B46" s="364"/>
      <c r="C46" s="437" t="s">
        <v>710</v>
      </c>
      <c r="D46" s="437"/>
      <c r="E46" s="437"/>
      <c r="F46" s="437"/>
      <c r="G46" s="437"/>
      <c r="H46" s="362"/>
    </row>
    <row r="47" spans="1:9" s="365" customFormat="1" x14ac:dyDescent="0.2">
      <c r="A47" s="364"/>
      <c r="B47" s="364"/>
      <c r="C47" s="448" t="s">
        <v>711</v>
      </c>
      <c r="D47" s="442">
        <v>20</v>
      </c>
      <c r="E47" s="443" t="s">
        <v>703</v>
      </c>
      <c r="F47" s="366"/>
      <c r="G47" s="366"/>
      <c r="H47" s="362"/>
    </row>
    <row r="48" spans="1:9" s="365" customFormat="1" x14ac:dyDescent="0.2">
      <c r="A48" s="422"/>
      <c r="B48" s="422"/>
      <c r="C48" s="422"/>
      <c r="D48" s="422"/>
      <c r="E48" s="422"/>
      <c r="F48" s="422"/>
      <c r="G48" s="422"/>
      <c r="H48" s="362"/>
    </row>
    <row r="49" spans="1:8" s="365" customFormat="1" ht="91.9" customHeight="1" x14ac:dyDescent="0.2">
      <c r="A49" s="364">
        <v>10</v>
      </c>
      <c r="B49" s="364"/>
      <c r="C49" s="437" t="s">
        <v>712</v>
      </c>
      <c r="D49" s="437"/>
      <c r="E49" s="437"/>
      <c r="F49" s="437"/>
      <c r="G49" s="437"/>
      <c r="H49" s="362"/>
    </row>
    <row r="50" spans="1:8" s="365" customFormat="1" x14ac:dyDescent="0.2">
      <c r="A50" s="364"/>
      <c r="B50" s="364"/>
      <c r="C50" s="421" t="s">
        <v>713</v>
      </c>
      <c r="D50" s="421"/>
      <c r="E50" s="421"/>
      <c r="F50" s="421"/>
      <c r="G50" s="366"/>
      <c r="H50" s="362"/>
    </row>
    <row r="51" spans="1:8" s="365" customFormat="1" x14ac:dyDescent="0.2">
      <c r="A51" s="422"/>
      <c r="B51" s="422"/>
      <c r="C51" s="422"/>
      <c r="D51" s="442">
        <v>18</v>
      </c>
      <c r="E51" s="443" t="s">
        <v>703</v>
      </c>
      <c r="F51" s="366"/>
      <c r="G51" s="366"/>
      <c r="H51" s="362"/>
    </row>
    <row r="52" spans="1:8" s="365" customFormat="1" x14ac:dyDescent="0.2">
      <c r="A52" s="422"/>
      <c r="B52" s="422"/>
      <c r="C52" s="422"/>
      <c r="D52" s="422"/>
      <c r="E52" s="422"/>
      <c r="F52" s="422"/>
      <c r="G52" s="422"/>
      <c r="H52" s="362"/>
    </row>
    <row r="53" spans="1:8" s="365" customFormat="1" ht="159.6" customHeight="1" x14ac:dyDescent="0.2">
      <c r="A53" s="364">
        <v>11</v>
      </c>
      <c r="B53" s="364"/>
      <c r="C53" s="437" t="s">
        <v>714</v>
      </c>
      <c r="D53" s="437"/>
      <c r="E53" s="437"/>
      <c r="F53" s="437"/>
      <c r="G53" s="437"/>
      <c r="H53" s="362"/>
    </row>
    <row r="54" spans="1:8" s="365" customFormat="1" x14ac:dyDescent="0.2">
      <c r="A54" s="364"/>
      <c r="B54" s="364"/>
      <c r="C54" s="421" t="s">
        <v>715</v>
      </c>
      <c r="D54" s="421"/>
      <c r="E54" s="421"/>
      <c r="F54" s="421"/>
      <c r="G54" s="366"/>
      <c r="H54" s="362"/>
    </row>
    <row r="55" spans="1:8" s="365" customFormat="1" x14ac:dyDescent="0.2">
      <c r="A55" s="364"/>
      <c r="B55" s="364"/>
      <c r="C55" s="449"/>
      <c r="D55" s="440" t="e">
        <f>#REF!*#REF!*#REF!</f>
        <v>#REF!</v>
      </c>
      <c r="E55" s="443"/>
      <c r="F55" s="366"/>
      <c r="G55" s="366"/>
      <c r="H55" s="362"/>
    </row>
    <row r="56" spans="1:8" s="365" customFormat="1" x14ac:dyDescent="0.2">
      <c r="A56" s="422"/>
      <c r="B56" s="422"/>
      <c r="C56" s="422"/>
      <c r="D56" s="442" t="e">
        <f>SUM(D55)</f>
        <v>#REF!</v>
      </c>
      <c r="E56" s="443" t="s">
        <v>10</v>
      </c>
      <c r="F56" s="366"/>
      <c r="G56" s="366"/>
      <c r="H56" s="362"/>
    </row>
    <row r="57" spans="1:8" s="365" customFormat="1" x14ac:dyDescent="0.2">
      <c r="A57" s="422"/>
      <c r="B57" s="422"/>
      <c r="C57" s="422"/>
      <c r="D57" s="422"/>
      <c r="E57" s="422"/>
      <c r="F57" s="422"/>
      <c r="G57" s="422"/>
      <c r="H57" s="362"/>
    </row>
    <row r="58" spans="1:8" s="365" customFormat="1" ht="48.6" customHeight="1" x14ac:dyDescent="0.2">
      <c r="A58" s="364">
        <v>12</v>
      </c>
      <c r="B58" s="364"/>
      <c r="C58" s="437" t="s">
        <v>716</v>
      </c>
      <c r="D58" s="437"/>
      <c r="E58" s="437"/>
      <c r="F58" s="437"/>
      <c r="G58" s="437"/>
      <c r="H58" s="362"/>
    </row>
    <row r="59" spans="1:8" s="365" customFormat="1" x14ac:dyDescent="0.2">
      <c r="A59" s="364"/>
      <c r="B59" s="364"/>
      <c r="C59" s="421" t="s">
        <v>717</v>
      </c>
      <c r="D59" s="421"/>
      <c r="E59" s="421"/>
      <c r="F59" s="421"/>
      <c r="G59" s="366"/>
      <c r="H59" s="362"/>
    </row>
    <row r="60" spans="1:8" s="365" customFormat="1" x14ac:dyDescent="0.2">
      <c r="A60" s="364"/>
      <c r="B60" s="364"/>
      <c r="C60" s="449"/>
      <c r="D60" s="440">
        <v>11</v>
      </c>
      <c r="E60" s="442"/>
      <c r="F60" s="444"/>
      <c r="G60" s="366"/>
      <c r="H60" s="362"/>
    </row>
    <row r="61" spans="1:8" s="365" customFormat="1" x14ac:dyDescent="0.2">
      <c r="A61" s="422"/>
      <c r="B61" s="422"/>
      <c r="C61" s="422"/>
      <c r="D61" s="442">
        <f>SUM(D60)</f>
        <v>11</v>
      </c>
      <c r="E61" s="442" t="s">
        <v>568</v>
      </c>
      <c r="F61" s="366"/>
      <c r="G61" s="366"/>
      <c r="H61" s="362"/>
    </row>
    <row r="62" spans="1:8" s="365" customFormat="1" x14ac:dyDescent="0.2">
      <c r="A62" s="422"/>
      <c r="B62" s="422"/>
      <c r="C62" s="422"/>
      <c r="D62" s="422"/>
      <c r="E62" s="422"/>
      <c r="F62" s="422"/>
      <c r="G62" s="422"/>
      <c r="H62" s="362"/>
    </row>
    <row r="63" spans="1:8" s="365" customFormat="1" ht="79.900000000000006" customHeight="1" x14ac:dyDescent="0.2">
      <c r="A63" s="367">
        <v>13</v>
      </c>
      <c r="B63" s="367"/>
      <c r="C63" s="437" t="s">
        <v>718</v>
      </c>
      <c r="D63" s="437"/>
      <c r="E63" s="437"/>
      <c r="F63" s="437"/>
      <c r="G63" s="437"/>
      <c r="H63" s="362"/>
    </row>
    <row r="64" spans="1:8" s="365" customFormat="1" x14ac:dyDescent="0.2">
      <c r="A64" s="364"/>
      <c r="B64" s="364"/>
      <c r="C64" s="421" t="s">
        <v>719</v>
      </c>
      <c r="D64" s="421"/>
      <c r="E64" s="421"/>
      <c r="F64" s="421"/>
      <c r="G64" s="366"/>
      <c r="H64" s="362"/>
    </row>
    <row r="65" spans="1:15" s="365" customFormat="1" x14ac:dyDescent="0.2">
      <c r="A65" s="364"/>
      <c r="B65" s="364"/>
      <c r="C65" s="449"/>
      <c r="D65" s="440" t="e">
        <f>#REF!</f>
        <v>#REF!</v>
      </c>
      <c r="E65" s="443"/>
      <c r="F65" s="366"/>
      <c r="G65" s="366"/>
      <c r="H65" s="362"/>
    </row>
    <row r="66" spans="1:15" s="365" customFormat="1" x14ac:dyDescent="0.2">
      <c r="A66" s="422"/>
      <c r="B66" s="422"/>
      <c r="C66" s="422"/>
      <c r="D66" s="442" t="e">
        <f>SUM(D65)</f>
        <v>#REF!</v>
      </c>
      <c r="E66" s="443" t="s">
        <v>520</v>
      </c>
      <c r="F66" s="366"/>
      <c r="G66" s="366"/>
      <c r="H66" s="362"/>
    </row>
    <row r="67" spans="1:15" s="365" customFormat="1" x14ac:dyDescent="0.2">
      <c r="A67" s="423"/>
      <c r="B67" s="423"/>
      <c r="C67" s="423"/>
      <c r="D67" s="423"/>
      <c r="E67" s="423"/>
      <c r="F67" s="423"/>
      <c r="G67" s="423"/>
      <c r="H67" s="362"/>
    </row>
    <row r="68" spans="1:15" s="365" customFormat="1" ht="99" customHeight="1" x14ac:dyDescent="0.15">
      <c r="A68" s="367">
        <v>14</v>
      </c>
      <c r="B68" s="367"/>
      <c r="C68" s="437" t="s">
        <v>720</v>
      </c>
      <c r="D68" s="437"/>
      <c r="E68" s="437"/>
      <c r="F68" s="437"/>
      <c r="G68" s="437"/>
    </row>
    <row r="69" spans="1:15" s="365" customFormat="1" x14ac:dyDescent="0.2">
      <c r="A69" s="364"/>
      <c r="B69" s="364"/>
      <c r="C69" s="421" t="s">
        <v>721</v>
      </c>
      <c r="D69" s="421"/>
      <c r="E69" s="421"/>
      <c r="F69" s="421"/>
      <c r="G69" s="366"/>
      <c r="H69" s="362"/>
    </row>
    <row r="70" spans="1:15" s="365" customFormat="1" x14ac:dyDescent="0.2">
      <c r="A70" s="364"/>
      <c r="B70" s="364"/>
      <c r="C70" s="449"/>
      <c r="D70" s="440">
        <v>18</v>
      </c>
      <c r="E70" s="443"/>
      <c r="F70" s="366"/>
      <c r="G70" s="366"/>
      <c r="H70" s="362"/>
    </row>
    <row r="71" spans="1:15" s="365" customFormat="1" x14ac:dyDescent="0.2">
      <c r="A71" s="422"/>
      <c r="B71" s="422"/>
      <c r="C71" s="422"/>
      <c r="D71" s="442">
        <f>SUM(D70)</f>
        <v>18</v>
      </c>
      <c r="E71" s="443" t="s">
        <v>703</v>
      </c>
      <c r="F71" s="366"/>
      <c r="G71" s="366"/>
      <c r="H71" s="362"/>
    </row>
    <row r="72" spans="1:15" s="365" customFormat="1" x14ac:dyDescent="0.2">
      <c r="A72" s="423"/>
      <c r="B72" s="423"/>
      <c r="C72" s="423"/>
      <c r="D72" s="423"/>
      <c r="E72" s="423"/>
      <c r="F72" s="423"/>
      <c r="G72" s="423"/>
      <c r="H72" s="362"/>
    </row>
    <row r="73" spans="1:15" s="365" customFormat="1" ht="113.45" customHeight="1" x14ac:dyDescent="0.15">
      <c r="A73" s="367">
        <v>15</v>
      </c>
      <c r="B73" s="367"/>
      <c r="C73" s="437" t="s">
        <v>722</v>
      </c>
      <c r="D73" s="437"/>
      <c r="E73" s="437"/>
      <c r="F73" s="437"/>
      <c r="G73" s="437"/>
      <c r="I73" s="958"/>
      <c r="J73" s="958"/>
      <c r="K73" s="958"/>
      <c r="L73" s="958"/>
      <c r="M73" s="958"/>
      <c r="N73" s="958"/>
      <c r="O73" s="958"/>
    </row>
    <row r="74" spans="1:15" s="365" customFormat="1" x14ac:dyDescent="0.2">
      <c r="A74" s="364"/>
      <c r="B74" s="364"/>
      <c r="C74" s="421" t="s">
        <v>723</v>
      </c>
      <c r="D74" s="421"/>
      <c r="E74" s="421"/>
      <c r="F74" s="421"/>
      <c r="G74" s="366"/>
      <c r="H74" s="362"/>
    </row>
    <row r="75" spans="1:15" s="365" customFormat="1" x14ac:dyDescent="0.2">
      <c r="A75" s="364"/>
      <c r="B75" s="364"/>
      <c r="C75" s="449"/>
      <c r="D75" s="440" t="e">
        <f>#REF!</f>
        <v>#REF!</v>
      </c>
      <c r="E75" s="443"/>
      <c r="F75" s="366"/>
      <c r="G75" s="366"/>
      <c r="H75" s="362"/>
    </row>
    <row r="76" spans="1:15" s="365" customFormat="1" x14ac:dyDescent="0.2">
      <c r="A76" s="422"/>
      <c r="B76" s="422"/>
      <c r="C76" s="422"/>
      <c r="D76" s="442" t="e">
        <f>SUM(D75)</f>
        <v>#REF!</v>
      </c>
      <c r="E76" s="443" t="s">
        <v>703</v>
      </c>
      <c r="F76" s="366"/>
      <c r="G76" s="366"/>
      <c r="H76" s="362"/>
    </row>
    <row r="77" spans="1:15" s="365" customFormat="1" x14ac:dyDescent="0.2">
      <c r="A77" s="423"/>
      <c r="B77" s="423"/>
      <c r="C77" s="423"/>
      <c r="D77" s="423"/>
      <c r="E77" s="423"/>
      <c r="F77" s="423"/>
      <c r="G77" s="423"/>
      <c r="H77" s="362"/>
    </row>
    <row r="78" spans="1:15" s="365" customFormat="1" ht="70.349999999999994" customHeight="1" x14ac:dyDescent="0.15">
      <c r="A78" s="367">
        <v>16</v>
      </c>
      <c r="B78" s="367"/>
      <c r="C78" s="437" t="s">
        <v>724</v>
      </c>
      <c r="D78" s="437"/>
      <c r="E78" s="437"/>
      <c r="F78" s="437"/>
      <c r="G78" s="437"/>
    </row>
    <row r="79" spans="1:15" s="365" customFormat="1" ht="14.25" x14ac:dyDescent="0.15">
      <c r="A79" s="423"/>
      <c r="B79" s="423"/>
      <c r="C79" s="423"/>
      <c r="D79" s="450">
        <v>16</v>
      </c>
      <c r="E79" s="451" t="s">
        <v>703</v>
      </c>
      <c r="F79" s="366"/>
      <c r="G79" s="366"/>
    </row>
    <row r="80" spans="1:15" s="365" customFormat="1" ht="14.25" x14ac:dyDescent="0.15">
      <c r="A80" s="423"/>
      <c r="B80" s="423"/>
      <c r="C80" s="423"/>
      <c r="D80" s="423"/>
      <c r="E80" s="423"/>
      <c r="F80" s="423"/>
      <c r="G80" s="423"/>
    </row>
    <row r="81" spans="1:8" s="365" customFormat="1" ht="115.9" customHeight="1" x14ac:dyDescent="0.15">
      <c r="A81" s="367">
        <v>17</v>
      </c>
      <c r="B81" s="367"/>
      <c r="C81" s="437" t="s">
        <v>725</v>
      </c>
      <c r="D81" s="437"/>
      <c r="E81" s="437"/>
      <c r="F81" s="437"/>
      <c r="G81" s="437"/>
    </row>
    <row r="82" spans="1:8" s="365" customFormat="1" x14ac:dyDescent="0.2">
      <c r="A82" s="364"/>
      <c r="B82" s="364"/>
      <c r="C82" s="421" t="s">
        <v>726</v>
      </c>
      <c r="D82" s="421"/>
      <c r="E82" s="421"/>
      <c r="F82" s="421"/>
      <c r="G82" s="366"/>
      <c r="H82" s="362"/>
    </row>
    <row r="83" spans="1:8" s="365" customFormat="1" x14ac:dyDescent="0.2">
      <c r="A83" s="364"/>
      <c r="B83" s="364"/>
      <c r="C83" s="449"/>
      <c r="D83" s="440" t="e">
        <f>#REF!</f>
        <v>#REF!</v>
      </c>
      <c r="E83" s="443"/>
      <c r="F83" s="366"/>
      <c r="G83" s="366"/>
      <c r="H83" s="362"/>
    </row>
    <row r="84" spans="1:8" s="365" customFormat="1" x14ac:dyDescent="0.2">
      <c r="A84" s="422"/>
      <c r="B84" s="422"/>
      <c r="C84" s="422"/>
      <c r="D84" s="442" t="e">
        <f>SUM(D83)</f>
        <v>#REF!</v>
      </c>
      <c r="E84" s="451" t="s">
        <v>568</v>
      </c>
      <c r="F84" s="366"/>
      <c r="G84" s="366"/>
      <c r="H84" s="362"/>
    </row>
    <row r="85" spans="1:8" s="365" customFormat="1" x14ac:dyDescent="0.2">
      <c r="A85" s="423"/>
      <c r="B85" s="423"/>
      <c r="C85" s="423"/>
      <c r="D85" s="423"/>
      <c r="E85" s="423"/>
      <c r="F85" s="423"/>
      <c r="G85" s="423"/>
      <c r="H85" s="362"/>
    </row>
    <row r="86" spans="1:8" s="365" customFormat="1" ht="57.6" customHeight="1" x14ac:dyDescent="0.15">
      <c r="A86" s="367">
        <v>18</v>
      </c>
      <c r="B86" s="367"/>
      <c r="C86" s="437" t="s">
        <v>727</v>
      </c>
      <c r="D86" s="437"/>
      <c r="E86" s="437"/>
      <c r="F86" s="437"/>
      <c r="G86" s="437"/>
    </row>
    <row r="87" spans="1:8" s="365" customFormat="1" x14ac:dyDescent="0.2">
      <c r="A87" s="364"/>
      <c r="B87" s="364"/>
      <c r="C87" s="421" t="s">
        <v>728</v>
      </c>
      <c r="D87" s="421"/>
      <c r="E87" s="421"/>
      <c r="F87" s="421"/>
      <c r="G87" s="366"/>
      <c r="H87" s="362"/>
    </row>
    <row r="88" spans="1:8" s="365" customFormat="1" x14ac:dyDescent="0.2">
      <c r="A88" s="364"/>
      <c r="B88" s="364"/>
      <c r="C88" s="449"/>
      <c r="D88" s="440" t="e">
        <f>#REF!</f>
        <v>#REF!</v>
      </c>
      <c r="E88" s="443"/>
      <c r="F88" s="366"/>
      <c r="G88" s="366"/>
      <c r="H88" s="362"/>
    </row>
    <row r="89" spans="1:8" s="365" customFormat="1" x14ac:dyDescent="0.2">
      <c r="A89" s="422"/>
      <c r="B89" s="422"/>
      <c r="C89" s="422"/>
      <c r="D89" s="442" t="e">
        <f>SUM(D88)</f>
        <v>#REF!</v>
      </c>
      <c r="E89" s="451" t="s">
        <v>568</v>
      </c>
      <c r="F89" s="366"/>
      <c r="G89" s="366"/>
      <c r="H89" s="362"/>
    </row>
    <row r="90" spans="1:8" s="365" customFormat="1" x14ac:dyDescent="0.2">
      <c r="A90" s="423"/>
      <c r="B90" s="423"/>
      <c r="C90" s="423"/>
      <c r="D90" s="423"/>
      <c r="E90" s="423"/>
      <c r="F90" s="423"/>
      <c r="G90" s="423"/>
      <c r="H90" s="362"/>
    </row>
    <row r="91" spans="1:8" s="365" customFormat="1" ht="127.35" customHeight="1" x14ac:dyDescent="0.15">
      <c r="A91" s="367">
        <v>19</v>
      </c>
      <c r="B91" s="367"/>
      <c r="C91" s="437" t="s">
        <v>729</v>
      </c>
      <c r="D91" s="437"/>
      <c r="E91" s="437"/>
      <c r="F91" s="437"/>
      <c r="G91" s="437"/>
    </row>
    <row r="92" spans="1:8" s="365" customFormat="1" ht="14.25" x14ac:dyDescent="0.15">
      <c r="A92" s="367"/>
      <c r="B92" s="367"/>
      <c r="C92" s="421" t="s">
        <v>730</v>
      </c>
      <c r="D92" s="450">
        <v>2</v>
      </c>
      <c r="E92" s="451" t="s">
        <v>568</v>
      </c>
      <c r="F92" s="366"/>
      <c r="G92" s="366"/>
    </row>
    <row r="93" spans="1:8" s="365" customFormat="1" ht="14.25" x14ac:dyDescent="0.15">
      <c r="A93" s="423"/>
      <c r="B93" s="423"/>
      <c r="C93" s="423"/>
      <c r="D93" s="423"/>
      <c r="E93" s="423"/>
      <c r="F93" s="423"/>
      <c r="G93" s="423"/>
    </row>
    <row r="94" spans="1:8" s="368" customFormat="1" ht="14.25" x14ac:dyDescent="0.15">
      <c r="A94" s="452" t="s">
        <v>731</v>
      </c>
      <c r="B94" s="452"/>
      <c r="C94" s="452"/>
      <c r="D94" s="452"/>
      <c r="E94" s="452"/>
      <c r="F94" s="452"/>
      <c r="G94" s="452"/>
    </row>
    <row r="95" spans="1:8" s="365" customFormat="1" ht="120" customHeight="1" x14ac:dyDescent="0.15">
      <c r="A95" s="369">
        <v>20</v>
      </c>
      <c r="B95" s="369"/>
      <c r="C95" s="437" t="s">
        <v>732</v>
      </c>
      <c r="D95" s="437"/>
      <c r="E95" s="437"/>
      <c r="F95" s="437"/>
      <c r="G95" s="437"/>
    </row>
    <row r="96" spans="1:8" s="365" customFormat="1" ht="15.6" customHeight="1" x14ac:dyDescent="0.15">
      <c r="A96" s="364"/>
      <c r="B96" s="364"/>
      <c r="C96" s="421" t="s">
        <v>733</v>
      </c>
      <c r="D96" s="421"/>
      <c r="E96" s="421"/>
      <c r="F96" s="421"/>
      <c r="G96" s="366"/>
    </row>
    <row r="97" spans="1:7" s="365" customFormat="1" ht="14.25" x14ac:dyDescent="0.15">
      <c r="A97" s="369"/>
      <c r="B97" s="369"/>
      <c r="C97" s="421" t="s">
        <v>734</v>
      </c>
      <c r="D97" s="442">
        <v>100</v>
      </c>
      <c r="E97" s="451" t="s">
        <v>735</v>
      </c>
      <c r="F97" s="366"/>
      <c r="G97" s="366"/>
    </row>
    <row r="98" spans="1:7" s="365" customFormat="1" ht="14.25" x14ac:dyDescent="0.15">
      <c r="A98" s="369"/>
      <c r="B98" s="369"/>
      <c r="C98" s="421" t="s">
        <v>736</v>
      </c>
      <c r="D98" s="442">
        <v>200</v>
      </c>
      <c r="E98" s="451" t="s">
        <v>735</v>
      </c>
      <c r="F98" s="366"/>
      <c r="G98" s="366"/>
    </row>
    <row r="99" spans="1:7" s="365" customFormat="1" ht="14.25" x14ac:dyDescent="0.15">
      <c r="A99" s="369"/>
      <c r="B99" s="369"/>
      <c r="C99" s="421" t="s">
        <v>737</v>
      </c>
      <c r="D99" s="442">
        <v>230</v>
      </c>
      <c r="E99" s="451" t="s">
        <v>735</v>
      </c>
      <c r="F99" s="366"/>
      <c r="G99" s="366"/>
    </row>
    <row r="100" spans="1:7" s="365" customFormat="1" ht="14.25" x14ac:dyDescent="0.15">
      <c r="A100" s="369"/>
      <c r="B100" s="369"/>
      <c r="C100" s="421" t="s">
        <v>738</v>
      </c>
      <c r="D100" s="442">
        <v>250</v>
      </c>
      <c r="E100" s="451" t="s">
        <v>735</v>
      </c>
      <c r="F100" s="366"/>
      <c r="G100" s="366"/>
    </row>
    <row r="101" spans="1:7" s="365" customFormat="1" ht="14.25" x14ac:dyDescent="0.15">
      <c r="A101" s="369"/>
      <c r="B101" s="369"/>
      <c r="C101" s="421" t="s">
        <v>739</v>
      </c>
      <c r="D101" s="442">
        <v>250</v>
      </c>
      <c r="E101" s="451" t="s">
        <v>735</v>
      </c>
      <c r="F101" s="366"/>
      <c r="G101" s="366"/>
    </row>
    <row r="102" spans="1:7" s="365" customFormat="1" ht="14.25" x14ac:dyDescent="0.15">
      <c r="A102" s="424"/>
      <c r="B102" s="424"/>
      <c r="C102" s="424"/>
      <c r="D102" s="424"/>
      <c r="E102" s="424"/>
      <c r="F102" s="424"/>
      <c r="G102" s="424"/>
    </row>
    <row r="103" spans="1:7" s="365" customFormat="1" ht="199.35" customHeight="1" x14ac:dyDescent="0.15">
      <c r="A103" s="369">
        <v>21</v>
      </c>
      <c r="B103" s="369"/>
      <c r="C103" s="437" t="s">
        <v>740</v>
      </c>
      <c r="D103" s="437"/>
      <c r="E103" s="437"/>
      <c r="F103" s="437"/>
      <c r="G103" s="437"/>
    </row>
    <row r="104" spans="1:7" s="365" customFormat="1" ht="15.6" customHeight="1" x14ac:dyDescent="0.15">
      <c r="A104" s="364"/>
      <c r="B104" s="364"/>
      <c r="C104" s="421" t="s">
        <v>741</v>
      </c>
      <c r="D104" s="421"/>
      <c r="E104" s="421"/>
      <c r="F104" s="421"/>
      <c r="G104" s="366"/>
    </row>
    <row r="105" spans="1:7" s="365" customFormat="1" ht="14.25" x14ac:dyDescent="0.15">
      <c r="A105" s="369"/>
      <c r="B105" s="369"/>
      <c r="C105" s="392" t="s">
        <v>742</v>
      </c>
      <c r="D105" s="453">
        <v>300</v>
      </c>
      <c r="E105" s="451" t="s">
        <v>735</v>
      </c>
      <c r="F105" s="366"/>
      <c r="G105" s="366"/>
    </row>
    <row r="106" spans="1:7" s="365" customFormat="1" ht="14.25" x14ac:dyDescent="0.15">
      <c r="A106" s="369"/>
      <c r="B106" s="369"/>
      <c r="C106" s="392" t="s">
        <v>743</v>
      </c>
      <c r="D106" s="453">
        <v>250</v>
      </c>
      <c r="E106" s="451" t="s">
        <v>735</v>
      </c>
      <c r="F106" s="366"/>
      <c r="G106" s="366"/>
    </row>
    <row r="107" spans="1:7" s="365" customFormat="1" ht="14.25" x14ac:dyDescent="0.15">
      <c r="A107" s="424"/>
      <c r="B107" s="424"/>
      <c r="C107" s="424"/>
      <c r="D107" s="424"/>
      <c r="E107" s="424"/>
      <c r="F107" s="424"/>
      <c r="G107" s="424"/>
    </row>
    <row r="108" spans="1:7" s="365" customFormat="1" ht="127.9" customHeight="1" x14ac:dyDescent="0.15">
      <c r="A108" s="369">
        <v>22</v>
      </c>
      <c r="B108" s="369"/>
      <c r="C108" s="437" t="s">
        <v>744</v>
      </c>
      <c r="D108" s="437"/>
      <c r="E108" s="437"/>
      <c r="F108" s="437"/>
      <c r="G108" s="437"/>
    </row>
    <row r="109" spans="1:7" s="365" customFormat="1" ht="14.25" x14ac:dyDescent="0.15">
      <c r="A109" s="369"/>
      <c r="B109" s="369"/>
      <c r="C109" s="421" t="s">
        <v>745</v>
      </c>
      <c r="D109" s="421"/>
      <c r="E109" s="421"/>
      <c r="F109" s="421"/>
      <c r="G109" s="366"/>
    </row>
    <row r="110" spans="1:7" s="365" customFormat="1" ht="14.25" x14ac:dyDescent="0.15">
      <c r="A110" s="424"/>
      <c r="B110" s="424"/>
      <c r="C110" s="424"/>
      <c r="D110" s="453">
        <v>1</v>
      </c>
      <c r="E110" s="451" t="s">
        <v>746</v>
      </c>
      <c r="F110" s="366"/>
      <c r="G110" s="366"/>
    </row>
    <row r="111" spans="1:7" s="365" customFormat="1" ht="14.25" x14ac:dyDescent="0.15">
      <c r="A111" s="424"/>
      <c r="B111" s="424"/>
      <c r="C111" s="424"/>
      <c r="D111" s="424"/>
      <c r="E111" s="424"/>
      <c r="F111" s="424"/>
      <c r="G111" s="424"/>
    </row>
    <row r="112" spans="1:7" s="365" customFormat="1" ht="95.45" customHeight="1" x14ac:dyDescent="0.15">
      <c r="A112" s="369">
        <v>23</v>
      </c>
      <c r="B112" s="369"/>
      <c r="C112" s="437" t="s">
        <v>747</v>
      </c>
      <c r="D112" s="437"/>
      <c r="E112" s="437"/>
      <c r="F112" s="437"/>
      <c r="G112" s="437"/>
    </row>
    <row r="113" spans="1:12" s="365" customFormat="1" ht="14.25" x14ac:dyDescent="0.15">
      <c r="A113" s="369"/>
      <c r="B113" s="369"/>
      <c r="C113" s="421" t="s">
        <v>748</v>
      </c>
      <c r="D113" s="421"/>
      <c r="E113" s="421"/>
      <c r="F113" s="421"/>
      <c r="G113" s="366"/>
    </row>
    <row r="114" spans="1:12" s="365" customFormat="1" ht="14.25" x14ac:dyDescent="0.15">
      <c r="A114" s="369"/>
      <c r="B114" s="369"/>
      <c r="C114" s="438" t="s">
        <v>749</v>
      </c>
      <c r="D114" s="453">
        <v>38</v>
      </c>
      <c r="E114" s="451" t="s">
        <v>703</v>
      </c>
      <c r="F114" s="366"/>
      <c r="G114" s="366"/>
      <c r="L114" s="365">
        <v>960000</v>
      </c>
    </row>
    <row r="115" spans="1:12" s="365" customFormat="1" ht="14.25" x14ac:dyDescent="0.15">
      <c r="A115" s="422"/>
      <c r="B115" s="422"/>
      <c r="C115" s="422"/>
      <c r="D115" s="422"/>
      <c r="E115" s="422"/>
      <c r="F115" s="422"/>
      <c r="G115" s="422"/>
    </row>
    <row r="116" spans="1:12" s="365" customFormat="1" ht="81" customHeight="1" x14ac:dyDescent="0.15">
      <c r="A116" s="369">
        <v>24</v>
      </c>
      <c r="B116" s="369"/>
      <c r="C116" s="437" t="s">
        <v>750</v>
      </c>
      <c r="D116" s="437"/>
      <c r="E116" s="437"/>
      <c r="F116" s="437"/>
      <c r="G116" s="437"/>
    </row>
    <row r="117" spans="1:12" s="365" customFormat="1" ht="15.6" customHeight="1" x14ac:dyDescent="0.15">
      <c r="A117" s="369"/>
      <c r="B117" s="369"/>
      <c r="C117" s="421" t="s">
        <v>751</v>
      </c>
      <c r="D117" s="421"/>
      <c r="E117" s="421"/>
      <c r="F117" s="421"/>
      <c r="G117" s="366"/>
    </row>
    <row r="118" spans="1:12" s="365" customFormat="1" ht="14.25" x14ac:dyDescent="0.15">
      <c r="A118" s="369"/>
      <c r="B118" s="369"/>
      <c r="C118" s="438" t="s">
        <v>752</v>
      </c>
      <c r="D118" s="453">
        <v>28</v>
      </c>
      <c r="E118" s="451" t="s">
        <v>703</v>
      </c>
      <c r="F118" s="366"/>
      <c r="G118" s="366"/>
    </row>
    <row r="119" spans="1:12" s="365" customFormat="1" ht="14.25" x14ac:dyDescent="0.15">
      <c r="A119" s="369"/>
      <c r="B119" s="369"/>
      <c r="C119" s="438" t="s">
        <v>753</v>
      </c>
      <c r="D119" s="453">
        <v>38</v>
      </c>
      <c r="E119" s="451" t="s">
        <v>703</v>
      </c>
      <c r="F119" s="366"/>
      <c r="G119" s="366"/>
    </row>
    <row r="120" spans="1:12" s="365" customFormat="1" ht="14.25" x14ac:dyDescent="0.15">
      <c r="A120" s="424"/>
      <c r="B120" s="424"/>
      <c r="C120" s="424"/>
      <c r="D120" s="424"/>
      <c r="E120" s="424"/>
      <c r="F120" s="424"/>
      <c r="G120" s="424"/>
    </row>
    <row r="121" spans="1:12" s="370" customFormat="1" ht="67.900000000000006" customHeight="1" x14ac:dyDescent="0.15">
      <c r="A121" s="369">
        <v>25</v>
      </c>
      <c r="B121" s="369"/>
      <c r="C121" s="437" t="s">
        <v>754</v>
      </c>
      <c r="D121" s="437"/>
      <c r="E121" s="437"/>
      <c r="F121" s="437"/>
      <c r="G121" s="437"/>
    </row>
    <row r="122" spans="1:12" s="365" customFormat="1" ht="14.25" x14ac:dyDescent="0.15">
      <c r="A122" s="369"/>
      <c r="B122" s="369"/>
      <c r="C122" s="421" t="s">
        <v>755</v>
      </c>
      <c r="D122" s="421"/>
      <c r="E122" s="421"/>
      <c r="F122" s="421"/>
      <c r="G122" s="366"/>
    </row>
    <row r="123" spans="1:12" s="365" customFormat="1" ht="14.25" x14ac:dyDescent="0.15">
      <c r="A123" s="369"/>
      <c r="B123" s="369"/>
      <c r="C123" s="446" t="s">
        <v>756</v>
      </c>
      <c r="D123" s="453">
        <v>35</v>
      </c>
      <c r="E123" s="443" t="s">
        <v>568</v>
      </c>
      <c r="F123" s="366"/>
      <c r="G123" s="366"/>
    </row>
    <row r="124" spans="1:12" s="365" customFormat="1" ht="14.25" x14ac:dyDescent="0.15">
      <c r="A124" s="424"/>
      <c r="B124" s="424"/>
      <c r="C124" s="424"/>
      <c r="D124" s="424"/>
      <c r="E124" s="424"/>
      <c r="F124" s="424"/>
      <c r="G124" s="424"/>
    </row>
    <row r="125" spans="1:12" s="365" customFormat="1" ht="15.6" customHeight="1" x14ac:dyDescent="0.15">
      <c r="A125" s="454" t="s">
        <v>757</v>
      </c>
      <c r="B125" s="454"/>
      <c r="C125" s="454"/>
      <c r="D125" s="454"/>
      <c r="E125" s="454"/>
      <c r="F125" s="454"/>
      <c r="G125" s="454"/>
    </row>
    <row r="126" spans="1:12" s="365" customFormat="1" ht="311.45" customHeight="1" x14ac:dyDescent="0.15">
      <c r="A126" s="369">
        <v>26</v>
      </c>
      <c r="B126" s="369"/>
      <c r="C126" s="437" t="s">
        <v>758</v>
      </c>
      <c r="D126" s="437"/>
      <c r="E126" s="437"/>
      <c r="F126" s="437"/>
      <c r="G126" s="437"/>
    </row>
    <row r="127" spans="1:12" s="365" customFormat="1" ht="15.6" customHeight="1" x14ac:dyDescent="0.15">
      <c r="A127" s="369"/>
      <c r="B127" s="369"/>
      <c r="C127" s="421" t="s">
        <v>759</v>
      </c>
      <c r="D127" s="421"/>
      <c r="E127" s="421"/>
      <c r="F127" s="421"/>
      <c r="G127" s="455"/>
    </row>
    <row r="128" spans="1:12" s="365" customFormat="1" ht="14.25" x14ac:dyDescent="0.15">
      <c r="A128" s="369"/>
      <c r="B128" s="369"/>
      <c r="C128" s="449" t="s">
        <v>760</v>
      </c>
      <c r="D128" s="456">
        <v>250</v>
      </c>
      <c r="E128" s="445"/>
      <c r="F128" s="457"/>
      <c r="G128" s="366"/>
    </row>
    <row r="129" spans="1:7" s="365" customFormat="1" ht="14.25" x14ac:dyDescent="0.15">
      <c r="A129" s="424"/>
      <c r="B129" s="424"/>
      <c r="C129" s="424"/>
      <c r="D129" s="453">
        <f>SUM(D128)</f>
        <v>250</v>
      </c>
      <c r="E129" s="451" t="s">
        <v>761</v>
      </c>
      <c r="F129" s="366"/>
      <c r="G129" s="366"/>
    </row>
    <row r="130" spans="1:7" s="365" customFormat="1" ht="14.25" x14ac:dyDescent="0.15">
      <c r="A130" s="424"/>
      <c r="B130" s="424"/>
      <c r="C130" s="424"/>
      <c r="D130" s="424"/>
      <c r="E130" s="424"/>
      <c r="F130" s="424"/>
      <c r="G130" s="424"/>
    </row>
    <row r="131" spans="1:7" s="365" customFormat="1" ht="14.25" x14ac:dyDescent="0.15">
      <c r="A131" s="369"/>
      <c r="B131" s="369"/>
      <c r="C131" s="449" t="s">
        <v>762</v>
      </c>
      <c r="D131" s="456">
        <v>300</v>
      </c>
      <c r="E131" s="451"/>
      <c r="F131" s="366"/>
      <c r="G131" s="366"/>
    </row>
    <row r="132" spans="1:7" s="365" customFormat="1" ht="14.25" x14ac:dyDescent="0.15">
      <c r="A132" s="424"/>
      <c r="B132" s="424"/>
      <c r="C132" s="424"/>
      <c r="D132" s="453">
        <f>SUM(D131)</f>
        <v>300</v>
      </c>
      <c r="E132" s="451" t="s">
        <v>761</v>
      </c>
      <c r="F132" s="366"/>
      <c r="G132" s="366"/>
    </row>
    <row r="133" spans="1:7" s="365" customFormat="1" ht="14.25" x14ac:dyDescent="0.15">
      <c r="A133" s="424"/>
      <c r="B133" s="424"/>
      <c r="C133" s="424"/>
      <c r="D133" s="424"/>
      <c r="E133" s="424"/>
      <c r="F133" s="424"/>
      <c r="G133" s="424"/>
    </row>
    <row r="134" spans="1:7" s="365" customFormat="1" ht="14.25" x14ac:dyDescent="0.15">
      <c r="A134" s="369"/>
      <c r="B134" s="369"/>
      <c r="C134" s="449" t="s">
        <v>763</v>
      </c>
      <c r="D134" s="456">
        <v>300</v>
      </c>
      <c r="E134" s="451"/>
      <c r="F134" s="366"/>
      <c r="G134" s="366"/>
    </row>
    <row r="135" spans="1:7" s="365" customFormat="1" ht="14.25" x14ac:dyDescent="0.15">
      <c r="A135" s="424"/>
      <c r="B135" s="424"/>
      <c r="C135" s="424"/>
      <c r="D135" s="453">
        <f>SUM(D134)</f>
        <v>300</v>
      </c>
      <c r="E135" s="451" t="s">
        <v>761</v>
      </c>
      <c r="F135" s="366"/>
      <c r="G135" s="366"/>
    </row>
    <row r="136" spans="1:7" s="365" customFormat="1" ht="14.25" x14ac:dyDescent="0.15">
      <c r="A136" s="424"/>
      <c r="B136" s="424"/>
      <c r="C136" s="424"/>
      <c r="D136" s="424"/>
      <c r="E136" s="424"/>
      <c r="F136" s="424"/>
      <c r="G136" s="424"/>
    </row>
    <row r="137" spans="1:7" s="365" customFormat="1" ht="15.6" customHeight="1" x14ac:dyDescent="0.15">
      <c r="A137" s="369">
        <v>27</v>
      </c>
      <c r="B137" s="369"/>
      <c r="C137" s="437" t="s">
        <v>764</v>
      </c>
      <c r="D137" s="437"/>
      <c r="E137" s="437"/>
      <c r="F137" s="437"/>
      <c r="G137" s="437"/>
    </row>
    <row r="138" spans="1:7" s="365" customFormat="1" ht="14.25" x14ac:dyDescent="0.15">
      <c r="A138" s="369"/>
      <c r="B138" s="369"/>
      <c r="C138" s="421" t="s">
        <v>765</v>
      </c>
      <c r="D138" s="421"/>
      <c r="E138" s="421"/>
      <c r="F138" s="421"/>
      <c r="G138" s="366"/>
    </row>
    <row r="139" spans="1:7" s="365" customFormat="1" ht="14.25" x14ac:dyDescent="0.15">
      <c r="A139" s="369"/>
      <c r="B139" s="369"/>
      <c r="C139" s="458" t="s">
        <v>766</v>
      </c>
      <c r="D139" s="456">
        <v>18</v>
      </c>
      <c r="E139" s="451"/>
      <c r="F139" s="366"/>
      <c r="G139" s="366"/>
    </row>
    <row r="140" spans="1:7" s="365" customFormat="1" ht="14.25" x14ac:dyDescent="0.15">
      <c r="A140" s="424"/>
      <c r="B140" s="424"/>
      <c r="C140" s="424"/>
      <c r="D140" s="453">
        <f>SUM(D139)</f>
        <v>18</v>
      </c>
      <c r="E140" s="451" t="s">
        <v>767</v>
      </c>
      <c r="F140" s="366"/>
      <c r="G140" s="366"/>
    </row>
    <row r="141" spans="1:7" s="365" customFormat="1" ht="14.25" x14ac:dyDescent="0.15">
      <c r="A141" s="424"/>
      <c r="B141" s="424"/>
      <c r="C141" s="424"/>
      <c r="D141" s="424"/>
      <c r="E141" s="424"/>
      <c r="F141" s="424"/>
      <c r="G141" s="424"/>
    </row>
    <row r="142" spans="1:7" s="365" customFormat="1" ht="78" customHeight="1" x14ac:dyDescent="0.15">
      <c r="A142" s="367">
        <v>28</v>
      </c>
      <c r="B142" s="367"/>
      <c r="C142" s="437" t="s">
        <v>768</v>
      </c>
      <c r="D142" s="437"/>
      <c r="E142" s="437"/>
      <c r="F142" s="437"/>
      <c r="G142" s="437"/>
    </row>
    <row r="143" spans="1:7" s="365" customFormat="1" ht="14.25" x14ac:dyDescent="0.15">
      <c r="A143" s="367"/>
      <c r="B143" s="367"/>
      <c r="C143" s="421" t="s">
        <v>769</v>
      </c>
      <c r="D143" s="421"/>
      <c r="E143" s="421"/>
      <c r="F143" s="421"/>
      <c r="G143" s="366"/>
    </row>
    <row r="144" spans="1:7" s="365" customFormat="1" ht="14.25" x14ac:dyDescent="0.15">
      <c r="A144" s="367"/>
      <c r="B144" s="367"/>
      <c r="C144" s="438"/>
      <c r="D144" s="456">
        <v>90</v>
      </c>
      <c r="E144" s="451"/>
      <c r="F144" s="366"/>
      <c r="G144" s="366"/>
    </row>
    <row r="145" spans="1:7" s="365" customFormat="1" ht="14.25" x14ac:dyDescent="0.15">
      <c r="A145" s="423"/>
      <c r="B145" s="423"/>
      <c r="C145" s="423"/>
      <c r="D145" s="453">
        <f>SUM(D144)</f>
        <v>90</v>
      </c>
      <c r="E145" s="451" t="s">
        <v>568</v>
      </c>
      <c r="F145" s="366"/>
      <c r="G145" s="366"/>
    </row>
    <row r="146" spans="1:7" s="365" customFormat="1" ht="14.25" x14ac:dyDescent="0.15">
      <c r="A146" s="425"/>
      <c r="B146" s="425"/>
      <c r="C146" s="425"/>
      <c r="D146" s="425"/>
      <c r="E146" s="425"/>
      <c r="F146" s="425"/>
      <c r="G146" s="425"/>
    </row>
    <row r="147" spans="1:7" s="365" customFormat="1" ht="279" customHeight="1" x14ac:dyDescent="0.15">
      <c r="A147" s="367">
        <v>29</v>
      </c>
      <c r="B147" s="367"/>
      <c r="C147" s="437" t="s">
        <v>770</v>
      </c>
      <c r="D147" s="437"/>
      <c r="E147" s="437"/>
      <c r="F147" s="437"/>
      <c r="G147" s="437"/>
    </row>
    <row r="148" spans="1:7" s="365" customFormat="1" ht="14.25" x14ac:dyDescent="0.15">
      <c r="A148" s="367"/>
      <c r="B148" s="367"/>
      <c r="C148" s="421" t="s">
        <v>771</v>
      </c>
      <c r="D148" s="421"/>
      <c r="E148" s="421"/>
      <c r="F148" s="421"/>
      <c r="G148" s="366"/>
    </row>
    <row r="149" spans="1:7" s="365" customFormat="1" ht="14.25" x14ac:dyDescent="0.15">
      <c r="A149" s="367"/>
      <c r="B149" s="367"/>
      <c r="C149" s="438"/>
      <c r="D149" s="456">
        <v>10</v>
      </c>
      <c r="E149" s="451"/>
      <c r="F149" s="366"/>
      <c r="G149" s="366"/>
    </row>
    <row r="150" spans="1:7" s="365" customFormat="1" ht="14.25" x14ac:dyDescent="0.15">
      <c r="A150" s="423"/>
      <c r="B150" s="423"/>
      <c r="C150" s="423"/>
      <c r="D150" s="453">
        <f>SUM(D149)</f>
        <v>10</v>
      </c>
      <c r="E150" s="451" t="s">
        <v>568</v>
      </c>
      <c r="F150" s="366"/>
      <c r="G150" s="366"/>
    </row>
    <row r="151" spans="1:7" s="365" customFormat="1" ht="14.25" x14ac:dyDescent="0.15">
      <c r="A151" s="425"/>
      <c r="B151" s="425"/>
      <c r="C151" s="425"/>
      <c r="D151" s="425"/>
      <c r="E151" s="425"/>
      <c r="F151" s="425"/>
      <c r="G151" s="425"/>
    </row>
    <row r="152" spans="1:7" s="365" customFormat="1" ht="396.6" customHeight="1" x14ac:dyDescent="0.15">
      <c r="A152" s="367">
        <v>30</v>
      </c>
      <c r="B152" s="367"/>
      <c r="C152" s="437" t="s">
        <v>772</v>
      </c>
      <c r="D152" s="437"/>
      <c r="E152" s="437"/>
      <c r="F152" s="437"/>
      <c r="G152" s="437"/>
    </row>
    <row r="153" spans="1:7" s="365" customFormat="1" ht="14.25" x14ac:dyDescent="0.15">
      <c r="A153" s="367"/>
      <c r="B153" s="367"/>
      <c r="C153" s="438" t="s">
        <v>730</v>
      </c>
      <c r="D153" s="450">
        <v>3</v>
      </c>
      <c r="E153" s="451" t="s">
        <v>767</v>
      </c>
      <c r="F153" s="366"/>
      <c r="G153" s="366"/>
    </row>
    <row r="154" spans="1:7" s="365" customFormat="1" ht="14.25" x14ac:dyDescent="0.15">
      <c r="A154" s="426"/>
      <c r="B154" s="426"/>
      <c r="C154" s="426"/>
      <c r="D154" s="426"/>
      <c r="E154" s="426"/>
      <c r="F154" s="426"/>
      <c r="G154" s="426"/>
    </row>
    <row r="155" spans="1:7" s="365" customFormat="1" ht="381" customHeight="1" x14ac:dyDescent="0.15">
      <c r="A155" s="367">
        <v>31</v>
      </c>
      <c r="B155" s="367"/>
      <c r="C155" s="437" t="s">
        <v>773</v>
      </c>
      <c r="D155" s="437"/>
      <c r="E155" s="437"/>
      <c r="F155" s="437"/>
      <c r="G155" s="437"/>
    </row>
    <row r="156" spans="1:7" s="365" customFormat="1" ht="15.6" customHeight="1" x14ac:dyDescent="0.15">
      <c r="A156" s="367"/>
      <c r="B156" s="367"/>
      <c r="C156" s="421" t="s">
        <v>774</v>
      </c>
      <c r="D156" s="421"/>
      <c r="E156" s="421"/>
      <c r="F156" s="421"/>
      <c r="G156" s="366"/>
    </row>
    <row r="157" spans="1:7" s="365" customFormat="1" ht="14.25" x14ac:dyDescent="0.15">
      <c r="A157" s="425"/>
      <c r="B157" s="425"/>
      <c r="C157" s="425"/>
      <c r="D157" s="453">
        <v>2</v>
      </c>
      <c r="E157" s="451" t="s">
        <v>767</v>
      </c>
      <c r="F157" s="366"/>
      <c r="G157" s="366"/>
    </row>
    <row r="158" spans="1:7" s="365" customFormat="1" ht="14.25" x14ac:dyDescent="0.15">
      <c r="A158" s="425"/>
      <c r="B158" s="425"/>
      <c r="C158" s="425"/>
      <c r="D158" s="425"/>
      <c r="E158" s="425"/>
      <c r="F158" s="425"/>
      <c r="G158" s="425"/>
    </row>
    <row r="159" spans="1:7" ht="363.6" customHeight="1" x14ac:dyDescent="0.2">
      <c r="A159" s="371">
        <v>32</v>
      </c>
      <c r="B159" s="371"/>
      <c r="C159" s="459" t="s">
        <v>775</v>
      </c>
      <c r="D159" s="459"/>
      <c r="E159" s="459"/>
      <c r="F159" s="459"/>
      <c r="G159" s="459"/>
    </row>
    <row r="160" spans="1:7" x14ac:dyDescent="0.2">
      <c r="A160" s="371"/>
      <c r="B160" s="371"/>
      <c r="C160" s="438" t="s">
        <v>730</v>
      </c>
      <c r="D160" s="460">
        <v>4</v>
      </c>
      <c r="E160" s="461" t="s">
        <v>767</v>
      </c>
      <c r="F160" s="462"/>
      <c r="G160" s="462"/>
    </row>
    <row r="161" spans="1:7" x14ac:dyDescent="0.2">
      <c r="A161" s="427"/>
      <c r="B161" s="427"/>
      <c r="C161" s="427"/>
      <c r="D161" s="427"/>
      <c r="E161" s="427"/>
      <c r="F161" s="427"/>
      <c r="G161" s="427"/>
    </row>
    <row r="162" spans="1:7" s="373" customFormat="1" ht="231" customHeight="1" x14ac:dyDescent="0.15">
      <c r="A162" s="372">
        <v>33</v>
      </c>
      <c r="B162" s="372"/>
      <c r="C162" s="437" t="s">
        <v>776</v>
      </c>
      <c r="D162" s="437"/>
      <c r="E162" s="437"/>
      <c r="F162" s="437"/>
      <c r="G162" s="437"/>
    </row>
    <row r="163" spans="1:7" x14ac:dyDescent="0.2">
      <c r="A163" s="371"/>
      <c r="B163" s="371"/>
      <c r="C163" s="438" t="s">
        <v>730</v>
      </c>
      <c r="D163" s="460">
        <v>2</v>
      </c>
      <c r="E163" s="461" t="s">
        <v>767</v>
      </c>
      <c r="F163" s="462"/>
      <c r="G163" s="462"/>
    </row>
    <row r="164" spans="1:7" x14ac:dyDescent="0.2">
      <c r="A164" s="427"/>
      <c r="B164" s="427"/>
      <c r="C164" s="427"/>
      <c r="D164" s="427"/>
      <c r="E164" s="427"/>
      <c r="F164" s="427"/>
      <c r="G164" s="427"/>
    </row>
    <row r="165" spans="1:7" ht="225" customHeight="1" x14ac:dyDescent="0.2">
      <c r="A165" s="372">
        <v>34</v>
      </c>
      <c r="B165" s="372"/>
      <c r="C165" s="437" t="s">
        <v>777</v>
      </c>
      <c r="D165" s="437"/>
      <c r="E165" s="437"/>
      <c r="F165" s="437"/>
      <c r="G165" s="437"/>
    </row>
    <row r="166" spans="1:7" ht="29.25" x14ac:dyDescent="0.2">
      <c r="A166" s="374"/>
      <c r="B166" s="374"/>
      <c r="C166" s="463" t="s">
        <v>778</v>
      </c>
      <c r="D166" s="464"/>
      <c r="E166" s="464"/>
      <c r="F166" s="465"/>
      <c r="G166" s="466"/>
    </row>
    <row r="167" spans="1:7" x14ac:dyDescent="0.2">
      <c r="A167" s="371"/>
      <c r="B167" s="371"/>
      <c r="C167" s="438" t="s">
        <v>730</v>
      </c>
      <c r="D167" s="460">
        <v>1</v>
      </c>
      <c r="E167" s="461" t="s">
        <v>779</v>
      </c>
      <c r="F167" s="462"/>
      <c r="G167" s="462"/>
    </row>
    <row r="168" spans="1:7" x14ac:dyDescent="0.2">
      <c r="A168" s="427"/>
      <c r="B168" s="427"/>
      <c r="C168" s="427"/>
      <c r="D168" s="427"/>
      <c r="E168" s="427"/>
      <c r="F168" s="427"/>
      <c r="G168" s="427"/>
    </row>
    <row r="169" spans="1:7" ht="269.45" customHeight="1" x14ac:dyDescent="0.2">
      <c r="A169" s="372">
        <v>35</v>
      </c>
      <c r="B169" s="372"/>
      <c r="C169" s="437" t="s">
        <v>777</v>
      </c>
      <c r="D169" s="437"/>
      <c r="E169" s="437"/>
      <c r="F169" s="437"/>
      <c r="G169" s="437"/>
    </row>
    <row r="170" spans="1:7" x14ac:dyDescent="0.2">
      <c r="A170" s="374"/>
      <c r="B170" s="374"/>
      <c r="C170" s="463" t="s">
        <v>780</v>
      </c>
      <c r="D170" s="467"/>
      <c r="E170" s="468"/>
      <c r="F170" s="469"/>
      <c r="G170" s="469"/>
    </row>
    <row r="171" spans="1:7" x14ac:dyDescent="0.2">
      <c r="A171" s="371"/>
      <c r="B171" s="371"/>
      <c r="C171" s="438" t="s">
        <v>730</v>
      </c>
      <c r="D171" s="460">
        <v>1</v>
      </c>
      <c r="E171" s="461" t="s">
        <v>779</v>
      </c>
      <c r="F171" s="462"/>
      <c r="G171" s="462"/>
    </row>
    <row r="172" spans="1:7" x14ac:dyDescent="0.2">
      <c r="A172" s="428"/>
      <c r="B172" s="428"/>
      <c r="C172" s="428"/>
      <c r="D172" s="428"/>
      <c r="E172" s="428"/>
      <c r="F172" s="428"/>
      <c r="G172" s="428"/>
    </row>
    <row r="173" spans="1:7" ht="75.599999999999994" customHeight="1" x14ac:dyDescent="0.2">
      <c r="A173" s="371">
        <v>36</v>
      </c>
      <c r="B173" s="371"/>
      <c r="C173" s="437" t="s">
        <v>781</v>
      </c>
      <c r="D173" s="437"/>
      <c r="E173" s="437"/>
      <c r="F173" s="437"/>
      <c r="G173" s="437"/>
    </row>
    <row r="174" spans="1:7" x14ac:dyDescent="0.2">
      <c r="A174" s="371"/>
      <c r="B174" s="371"/>
      <c r="C174" s="446" t="s">
        <v>730</v>
      </c>
      <c r="D174" s="460">
        <v>10</v>
      </c>
      <c r="E174" s="461" t="s">
        <v>703</v>
      </c>
      <c r="F174" s="462"/>
      <c r="G174" s="462"/>
    </row>
    <row r="175" spans="1:7" x14ac:dyDescent="0.2">
      <c r="A175" s="428"/>
      <c r="B175" s="428"/>
      <c r="C175" s="428"/>
      <c r="D175" s="428"/>
      <c r="E175" s="428"/>
      <c r="F175" s="428"/>
      <c r="G175" s="428"/>
    </row>
    <row r="176" spans="1:7" s="365" customFormat="1" ht="153.6" customHeight="1" x14ac:dyDescent="0.15">
      <c r="A176" s="367">
        <v>37</v>
      </c>
      <c r="B176" s="367"/>
      <c r="C176" s="437" t="s">
        <v>782</v>
      </c>
      <c r="D176" s="437"/>
      <c r="E176" s="437"/>
      <c r="F176" s="437"/>
      <c r="G176" s="437"/>
    </row>
    <row r="177" spans="1:7" x14ac:dyDescent="0.2">
      <c r="A177" s="371"/>
      <c r="B177" s="371"/>
      <c r="C177" s="446" t="s">
        <v>730</v>
      </c>
      <c r="D177" s="460">
        <v>30</v>
      </c>
      <c r="E177" s="461" t="s">
        <v>783</v>
      </c>
      <c r="F177" s="462"/>
      <c r="G177" s="462"/>
    </row>
    <row r="178" spans="1:7" x14ac:dyDescent="0.2">
      <c r="A178" s="428"/>
      <c r="B178" s="428"/>
      <c r="C178" s="428"/>
      <c r="D178" s="428"/>
      <c r="E178" s="428"/>
      <c r="F178" s="428"/>
      <c r="G178" s="428"/>
    </row>
    <row r="179" spans="1:7" ht="137.44999999999999" customHeight="1" x14ac:dyDescent="0.2">
      <c r="A179" s="367">
        <v>38</v>
      </c>
      <c r="B179" s="367"/>
      <c r="C179" s="437" t="s">
        <v>784</v>
      </c>
      <c r="D179" s="437"/>
      <c r="E179" s="437"/>
      <c r="F179" s="437"/>
      <c r="G179" s="437"/>
    </row>
    <row r="180" spans="1:7" s="365" customFormat="1" ht="14.25" x14ac:dyDescent="0.15">
      <c r="A180" s="367"/>
      <c r="B180" s="367"/>
      <c r="C180" s="421" t="s">
        <v>785</v>
      </c>
      <c r="D180" s="421"/>
      <c r="E180" s="421"/>
      <c r="F180" s="421"/>
      <c r="G180" s="366"/>
    </row>
    <row r="181" spans="1:7" s="365" customFormat="1" ht="14.25" x14ac:dyDescent="0.15">
      <c r="A181" s="429"/>
      <c r="B181" s="429"/>
      <c r="C181" s="429"/>
      <c r="D181" s="453">
        <v>1</v>
      </c>
      <c r="E181" s="451" t="s">
        <v>568</v>
      </c>
      <c r="F181" s="366"/>
      <c r="G181" s="366"/>
    </row>
    <row r="182" spans="1:7" s="365" customFormat="1" ht="14.25" x14ac:dyDescent="0.15">
      <c r="A182" s="429"/>
      <c r="B182" s="429"/>
      <c r="C182" s="429"/>
      <c r="D182" s="429"/>
      <c r="E182" s="429"/>
      <c r="F182" s="429"/>
      <c r="G182" s="429"/>
    </row>
    <row r="183" spans="1:7" s="373" customFormat="1" ht="112.35" customHeight="1" x14ac:dyDescent="0.15">
      <c r="A183" s="372">
        <v>39</v>
      </c>
      <c r="B183" s="372"/>
      <c r="C183" s="437" t="s">
        <v>786</v>
      </c>
      <c r="D183" s="437"/>
      <c r="E183" s="437"/>
      <c r="F183" s="437"/>
      <c r="G183" s="437"/>
    </row>
    <row r="184" spans="1:7" s="365" customFormat="1" ht="14.25" x14ac:dyDescent="0.15">
      <c r="A184" s="367"/>
      <c r="B184" s="367"/>
      <c r="C184" s="421" t="s">
        <v>787</v>
      </c>
      <c r="D184" s="421"/>
      <c r="E184" s="421"/>
      <c r="F184" s="421"/>
      <c r="G184" s="366"/>
    </row>
    <row r="185" spans="1:7" s="365" customFormat="1" ht="14.25" x14ac:dyDescent="0.15">
      <c r="A185" s="429"/>
      <c r="B185" s="429"/>
      <c r="C185" s="429"/>
      <c r="D185" s="453">
        <v>4</v>
      </c>
      <c r="E185" s="451" t="s">
        <v>568</v>
      </c>
      <c r="F185" s="366"/>
      <c r="G185" s="366"/>
    </row>
    <row r="186" spans="1:7" s="365" customFormat="1" ht="14.25" x14ac:dyDescent="0.15">
      <c r="A186" s="429"/>
      <c r="B186" s="429"/>
      <c r="C186" s="429"/>
      <c r="D186" s="429"/>
      <c r="E186" s="429"/>
      <c r="F186" s="429"/>
      <c r="G186" s="429"/>
    </row>
    <row r="187" spans="1:7" s="373" customFormat="1" ht="82.9" customHeight="1" x14ac:dyDescent="0.15">
      <c r="A187" s="372">
        <v>40</v>
      </c>
      <c r="B187" s="372"/>
      <c r="C187" s="437" t="s">
        <v>788</v>
      </c>
      <c r="D187" s="437"/>
      <c r="E187" s="437"/>
      <c r="F187" s="437"/>
      <c r="G187" s="437"/>
    </row>
    <row r="188" spans="1:7" s="365" customFormat="1" ht="14.25" x14ac:dyDescent="0.15">
      <c r="A188" s="367"/>
      <c r="B188" s="367"/>
      <c r="C188" s="421" t="s">
        <v>789</v>
      </c>
      <c r="D188" s="421"/>
      <c r="E188" s="421"/>
      <c r="F188" s="421"/>
      <c r="G188" s="366"/>
    </row>
    <row r="189" spans="1:7" s="365" customFormat="1" ht="14.25" x14ac:dyDescent="0.15">
      <c r="A189" s="426"/>
      <c r="B189" s="426"/>
      <c r="C189" s="426"/>
      <c r="D189" s="453">
        <v>250</v>
      </c>
      <c r="E189" s="451" t="s">
        <v>790</v>
      </c>
      <c r="F189" s="366"/>
      <c r="G189" s="366"/>
    </row>
    <row r="190" spans="1:7" s="365" customFormat="1" ht="14.25" x14ac:dyDescent="0.15">
      <c r="A190" s="429"/>
      <c r="B190" s="429"/>
      <c r="C190" s="429"/>
      <c r="D190" s="429"/>
      <c r="E190" s="429"/>
      <c r="F190" s="429"/>
      <c r="G190" s="429"/>
    </row>
    <row r="191" spans="1:7" s="375" customFormat="1" ht="166.35" customHeight="1" x14ac:dyDescent="0.15">
      <c r="A191" s="430">
        <v>41</v>
      </c>
      <c r="B191" s="430"/>
      <c r="C191" s="437" t="s">
        <v>791</v>
      </c>
      <c r="D191" s="437"/>
      <c r="E191" s="437"/>
      <c r="F191" s="437"/>
      <c r="G191" s="437"/>
    </row>
    <row r="192" spans="1:7" s="365" customFormat="1" ht="14.25" x14ac:dyDescent="0.15">
      <c r="A192" s="367"/>
      <c r="B192" s="367"/>
      <c r="C192" s="421" t="s">
        <v>792</v>
      </c>
      <c r="D192" s="421"/>
      <c r="E192" s="421"/>
      <c r="F192" s="421"/>
      <c r="G192" s="366"/>
    </row>
    <row r="193" spans="1:7" s="365" customFormat="1" ht="14.25" x14ac:dyDescent="0.15">
      <c r="A193" s="367"/>
      <c r="B193" s="367"/>
      <c r="C193" s="470" t="s">
        <v>793</v>
      </c>
      <c r="D193" s="453">
        <v>8000</v>
      </c>
      <c r="E193" s="451" t="s">
        <v>794</v>
      </c>
      <c r="F193" s="366"/>
      <c r="G193" s="366"/>
    </row>
    <row r="194" spans="1:7" s="365" customFormat="1" ht="14.25" x14ac:dyDescent="0.15">
      <c r="A194" s="429"/>
      <c r="B194" s="429"/>
      <c r="C194" s="429"/>
      <c r="D194" s="429"/>
      <c r="E194" s="429"/>
      <c r="F194" s="429"/>
      <c r="G194" s="429"/>
    </row>
    <row r="195" spans="1:7" s="365" customFormat="1" ht="80.45" customHeight="1" x14ac:dyDescent="0.15">
      <c r="A195" s="376">
        <v>42</v>
      </c>
      <c r="B195" s="376"/>
      <c r="C195" s="437" t="s">
        <v>795</v>
      </c>
      <c r="D195" s="437"/>
      <c r="E195" s="437"/>
      <c r="F195" s="437"/>
      <c r="G195" s="437"/>
    </row>
    <row r="196" spans="1:7" s="365" customFormat="1" ht="14.25" x14ac:dyDescent="0.15">
      <c r="A196" s="376"/>
      <c r="B196" s="376"/>
      <c r="C196" s="470" t="s">
        <v>796</v>
      </c>
      <c r="D196" s="442">
        <v>40</v>
      </c>
      <c r="E196" s="364" t="s">
        <v>703</v>
      </c>
      <c r="F196" s="366"/>
      <c r="G196" s="366"/>
    </row>
    <row r="197" spans="1:7" s="365" customFormat="1" ht="14.25" x14ac:dyDescent="0.15">
      <c r="A197" s="957"/>
      <c r="B197" s="957"/>
      <c r="C197" s="957"/>
      <c r="D197" s="957"/>
      <c r="E197" s="957"/>
      <c r="F197" s="957"/>
      <c r="G197" s="957"/>
    </row>
    <row r="198" spans="1:7" s="377" customFormat="1" x14ac:dyDescent="0.2">
      <c r="A198" s="970" t="s">
        <v>311</v>
      </c>
      <c r="B198" s="970"/>
      <c r="C198" s="970"/>
      <c r="D198" s="970"/>
      <c r="E198" s="970"/>
      <c r="F198" s="970"/>
      <c r="G198" s="471"/>
    </row>
    <row r="199" spans="1:7" s="377" customFormat="1" x14ac:dyDescent="0.2">
      <c r="A199" s="971"/>
      <c r="B199" s="971"/>
      <c r="C199" s="971"/>
      <c r="D199" s="971"/>
      <c r="E199" s="971"/>
      <c r="F199" s="971"/>
      <c r="G199" s="971"/>
    </row>
    <row r="200" spans="1:7" s="377" customFormat="1" x14ac:dyDescent="0.2">
      <c r="A200" s="367">
        <v>43</v>
      </c>
      <c r="B200" s="367"/>
      <c r="C200" s="392" t="s">
        <v>797</v>
      </c>
      <c r="D200" s="421"/>
      <c r="E200" s="421"/>
      <c r="F200" s="472"/>
      <c r="G200" s="473"/>
    </row>
    <row r="201" spans="1:7" s="377" customFormat="1" x14ac:dyDescent="0.2">
      <c r="A201" s="971"/>
      <c r="B201" s="971"/>
      <c r="C201" s="971"/>
      <c r="D201" s="971"/>
      <c r="E201" s="971"/>
      <c r="F201" s="971"/>
      <c r="G201" s="971"/>
    </row>
    <row r="202" spans="1:7" s="377" customFormat="1" ht="22.5" x14ac:dyDescent="0.2">
      <c r="A202" s="792" t="s">
        <v>324</v>
      </c>
      <c r="B202" s="792"/>
      <c r="C202" s="792"/>
      <c r="D202" s="792"/>
      <c r="E202" s="792"/>
      <c r="F202" s="792"/>
      <c r="G202" s="474"/>
    </row>
    <row r="206" spans="1:7" x14ac:dyDescent="0.2">
      <c r="A206" s="381"/>
      <c r="B206" s="381"/>
      <c r="C206" s="362"/>
      <c r="D206" s="362"/>
      <c r="E206" s="362"/>
      <c r="F206" s="382"/>
      <c r="G206" s="382"/>
    </row>
    <row r="207" spans="1:7" x14ac:dyDescent="0.2">
      <c r="A207" s="381"/>
      <c r="B207" s="381"/>
      <c r="C207" s="362"/>
      <c r="D207" s="362"/>
      <c r="E207" s="362"/>
      <c r="F207" s="382"/>
      <c r="G207" s="382"/>
    </row>
    <row r="208" spans="1:7" x14ac:dyDescent="0.2">
      <c r="A208" s="381"/>
      <c r="B208" s="381"/>
      <c r="C208" s="362"/>
      <c r="D208" s="362"/>
      <c r="E208" s="362"/>
      <c r="F208" s="382"/>
      <c r="G208" s="382"/>
    </row>
    <row r="209" spans="1:7" x14ac:dyDescent="0.2">
      <c r="A209" s="381"/>
      <c r="B209" s="381"/>
      <c r="C209" s="362"/>
      <c r="D209" s="362"/>
      <c r="E209" s="362"/>
      <c r="F209" s="382"/>
      <c r="G209" s="382"/>
    </row>
    <row r="210" spans="1:7" x14ac:dyDescent="0.2">
      <c r="A210" s="381"/>
      <c r="B210" s="381"/>
      <c r="C210" s="362"/>
      <c r="D210" s="362"/>
      <c r="E210" s="362"/>
      <c r="F210" s="382"/>
      <c r="G210" s="382"/>
    </row>
    <row r="211" spans="1:7" x14ac:dyDescent="0.2">
      <c r="A211" s="381"/>
      <c r="B211" s="381"/>
      <c r="C211" s="362"/>
      <c r="D211" s="362"/>
      <c r="E211" s="362"/>
      <c r="F211" s="382"/>
      <c r="G211" s="382"/>
    </row>
    <row r="212" spans="1:7" x14ac:dyDescent="0.2">
      <c r="A212" s="381"/>
      <c r="B212" s="381"/>
      <c r="C212" s="362"/>
      <c r="D212" s="362"/>
      <c r="E212" s="362"/>
      <c r="F212" s="382"/>
      <c r="G212" s="382"/>
    </row>
    <row r="213" spans="1:7" x14ac:dyDescent="0.2">
      <c r="A213" s="381"/>
      <c r="B213" s="381"/>
      <c r="C213" s="362"/>
      <c r="D213" s="362"/>
      <c r="E213" s="362"/>
      <c r="F213" s="382"/>
      <c r="G213" s="382"/>
    </row>
    <row r="214" spans="1:7" x14ac:dyDescent="0.2">
      <c r="A214" s="381"/>
      <c r="B214" s="381"/>
      <c r="C214" s="362"/>
      <c r="D214" s="362"/>
      <c r="E214" s="362"/>
      <c r="F214" s="382"/>
      <c r="G214" s="382"/>
    </row>
    <row r="215" spans="1:7" x14ac:dyDescent="0.2">
      <c r="A215" s="381"/>
      <c r="B215" s="381"/>
      <c r="C215" s="362"/>
      <c r="D215" s="362"/>
      <c r="E215" s="362"/>
      <c r="F215" s="382"/>
      <c r="G215" s="382"/>
    </row>
    <row r="216" spans="1:7" x14ac:dyDescent="0.2">
      <c r="A216" s="381"/>
      <c r="B216" s="381"/>
      <c r="C216" s="362"/>
      <c r="D216" s="362"/>
      <c r="E216" s="362"/>
      <c r="F216" s="382"/>
      <c r="G216" s="382"/>
    </row>
    <row r="217" spans="1:7" x14ac:dyDescent="0.2">
      <c r="A217" s="381"/>
      <c r="B217" s="381"/>
      <c r="C217" s="362"/>
      <c r="D217" s="362"/>
      <c r="E217" s="362"/>
      <c r="F217" s="382"/>
      <c r="G217" s="382"/>
    </row>
    <row r="218" spans="1:7" x14ac:dyDescent="0.2">
      <c r="A218" s="381"/>
      <c r="B218" s="381"/>
      <c r="C218" s="362"/>
      <c r="D218" s="362"/>
      <c r="E218" s="362"/>
      <c r="F218" s="382"/>
      <c r="G218" s="382"/>
    </row>
    <row r="219" spans="1:7" x14ac:dyDescent="0.2">
      <c r="A219" s="381"/>
      <c r="B219" s="381"/>
      <c r="C219" s="362"/>
      <c r="D219" s="362"/>
      <c r="E219" s="362"/>
      <c r="F219" s="382"/>
      <c r="G219" s="382"/>
    </row>
    <row r="220" spans="1:7" x14ac:dyDescent="0.2">
      <c r="A220" s="381"/>
      <c r="B220" s="381"/>
      <c r="C220" s="362"/>
      <c r="D220" s="362"/>
      <c r="E220" s="362"/>
      <c r="F220" s="382"/>
      <c r="G220" s="382"/>
    </row>
    <row r="221" spans="1:7" x14ac:dyDescent="0.2">
      <c r="A221" s="381"/>
      <c r="B221" s="381"/>
      <c r="C221" s="362"/>
      <c r="D221" s="362"/>
      <c r="E221" s="362"/>
      <c r="F221" s="382"/>
      <c r="G221" s="382"/>
    </row>
    <row r="222" spans="1:7" x14ac:dyDescent="0.2">
      <c r="A222" s="381"/>
      <c r="B222" s="381"/>
      <c r="C222" s="362"/>
      <c r="D222" s="362"/>
      <c r="E222" s="362"/>
      <c r="F222" s="382"/>
      <c r="G222" s="382"/>
    </row>
  </sheetData>
  <mergeCells count="8">
    <mergeCell ref="A202:F202"/>
    <mergeCell ref="A197:G197"/>
    <mergeCell ref="I73:O73"/>
    <mergeCell ref="A1:G4"/>
    <mergeCell ref="A7:G7"/>
    <mergeCell ref="A198:F198"/>
    <mergeCell ref="A199:G199"/>
    <mergeCell ref="A201:G201"/>
  </mergeCells>
  <pageMargins left="0.51181102362204722" right="0.31496062992125984" top="0.55118110236220474" bottom="0.55118110236220474" header="0.31496062992125984" footer="0.31496062992125984"/>
  <pageSetup paperSize="9" scale="9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833"/>
  <sheetViews>
    <sheetView topLeftCell="A215" workbookViewId="0">
      <selection activeCell="O229" sqref="O229"/>
    </sheetView>
  </sheetViews>
  <sheetFormatPr defaultColWidth="9.203125" defaultRowHeight="12.75" x14ac:dyDescent="0.15"/>
  <cols>
    <col min="1" max="1" width="6.1796875" style="33" customWidth="1"/>
    <col min="2" max="2" width="11.67578125" style="33" customWidth="1"/>
    <col min="3" max="3" width="24.7265625" style="14" customWidth="1"/>
    <col min="4" max="4" width="4.66796875" style="14" customWidth="1"/>
    <col min="5" max="5" width="5.76953125" style="33" customWidth="1"/>
    <col min="6" max="6" width="12.2265625" style="33" customWidth="1"/>
    <col min="7" max="7" width="8.515625" style="14" customWidth="1"/>
    <col min="8" max="8" width="10.44140625" style="33" customWidth="1"/>
    <col min="9" max="9" width="8.2421875" style="14" customWidth="1"/>
    <col min="10" max="10" width="5.6328125" style="33" customWidth="1"/>
    <col min="11" max="11" width="12.36328125" style="62" customWidth="1"/>
    <col min="12" max="12" width="14.28515625" style="62" customWidth="1"/>
    <col min="13" max="13" width="11.5390625" style="14" bestFit="1" customWidth="1"/>
    <col min="14" max="15" width="10.44140625" style="14" bestFit="1" customWidth="1"/>
    <col min="16" max="16384" width="9.203125" style="14"/>
  </cols>
  <sheetData>
    <row r="1" spans="1:19" s="13" customFormat="1" ht="72" customHeight="1" x14ac:dyDescent="0.15">
      <c r="A1" s="748" t="str">
        <f>ABSTRACT!A2</f>
        <v xml:space="preserve">DETAILED BILL OF QUANTITIES FOR THE PROPOSED CONSTRUCTION OF COMMERCIAL BUILDING FOR KSSFCL AT MYSURU. </v>
      </c>
      <c r="B1" s="748"/>
      <c r="C1" s="748"/>
      <c r="D1" s="748"/>
      <c r="E1" s="748"/>
      <c r="F1" s="748"/>
      <c r="G1" s="748"/>
      <c r="H1" s="748"/>
      <c r="I1" s="748"/>
      <c r="J1" s="748"/>
      <c r="K1" s="748"/>
      <c r="L1" s="748"/>
      <c r="N1" s="14"/>
      <c r="O1" s="14"/>
      <c r="P1" s="14"/>
      <c r="Q1" s="14"/>
      <c r="R1" s="14"/>
      <c r="S1" s="14"/>
    </row>
    <row r="2" spans="1:19" s="16" customFormat="1" ht="13.5" customHeight="1" x14ac:dyDescent="0.15">
      <c r="A2" s="781" t="s">
        <v>296</v>
      </c>
      <c r="B2" s="781"/>
      <c r="C2" s="781"/>
      <c r="D2" s="781"/>
      <c r="E2" s="781"/>
      <c r="F2" s="781"/>
      <c r="G2" s="781"/>
      <c r="H2" s="781"/>
      <c r="I2" s="781"/>
      <c r="J2" s="781"/>
      <c r="K2" s="781"/>
      <c r="L2" s="781"/>
      <c r="M2" s="45"/>
    </row>
    <row r="3" spans="1:19" s="19" customFormat="1" ht="0.75" hidden="1" customHeight="1" x14ac:dyDescent="0.15">
      <c r="A3" s="50">
        <v>1</v>
      </c>
      <c r="B3" s="50"/>
      <c r="C3" s="750"/>
      <c r="D3" s="750"/>
      <c r="E3" s="750"/>
      <c r="F3" s="750"/>
      <c r="G3" s="750"/>
      <c r="H3" s="750"/>
      <c r="I3" s="750"/>
      <c r="J3" s="50"/>
      <c r="K3" s="59"/>
      <c r="L3" s="59"/>
      <c r="M3" s="46"/>
    </row>
    <row r="4" spans="1:19" s="22" customFormat="1" ht="18.75" customHeight="1" x14ac:dyDescent="0.15">
      <c r="A4" s="20" t="s">
        <v>11</v>
      </c>
      <c r="B4" s="20" t="s">
        <v>479</v>
      </c>
      <c r="C4" s="21" t="s">
        <v>0</v>
      </c>
      <c r="D4" s="21"/>
      <c r="E4" s="21" t="s">
        <v>1</v>
      </c>
      <c r="F4" s="21" t="s">
        <v>2</v>
      </c>
      <c r="G4" s="21" t="s">
        <v>3</v>
      </c>
      <c r="H4" s="21" t="s">
        <v>4</v>
      </c>
      <c r="I4" s="21" t="s">
        <v>5</v>
      </c>
      <c r="J4" s="21" t="s">
        <v>6</v>
      </c>
      <c r="K4" s="58" t="s">
        <v>7</v>
      </c>
      <c r="L4" s="58" t="s">
        <v>8</v>
      </c>
      <c r="M4" s="47"/>
    </row>
    <row r="5" spans="1:19" s="22" customFormat="1" x14ac:dyDescent="0.15">
      <c r="A5" s="21">
        <v>1</v>
      </c>
      <c r="B5" s="21"/>
      <c r="C5" s="21">
        <v>2</v>
      </c>
      <c r="D5" s="21"/>
      <c r="E5" s="21">
        <v>3</v>
      </c>
      <c r="F5" s="21">
        <v>4</v>
      </c>
      <c r="G5" s="21">
        <v>5</v>
      </c>
      <c r="H5" s="21">
        <v>6</v>
      </c>
      <c r="I5" s="21">
        <v>7</v>
      </c>
      <c r="J5" s="21">
        <v>8</v>
      </c>
      <c r="K5" s="76">
        <v>9</v>
      </c>
      <c r="L5" s="76">
        <v>10</v>
      </c>
      <c r="M5" s="47"/>
    </row>
    <row r="6" spans="1:19" s="23" customFormat="1" x14ac:dyDescent="0.15">
      <c r="A6" s="754" t="s">
        <v>508</v>
      </c>
      <c r="B6" s="755"/>
      <c r="C6" s="755"/>
      <c r="D6" s="755"/>
      <c r="E6" s="755"/>
      <c r="F6" s="755"/>
      <c r="G6" s="755"/>
      <c r="H6" s="755"/>
      <c r="I6" s="755"/>
      <c r="J6" s="755"/>
      <c r="K6" s="756"/>
      <c r="L6" s="153"/>
    </row>
    <row r="7" spans="1:19" s="23" customFormat="1" x14ac:dyDescent="0.15">
      <c r="A7" s="754" t="s">
        <v>509</v>
      </c>
      <c r="B7" s="755"/>
      <c r="C7" s="755"/>
      <c r="D7" s="755"/>
      <c r="E7" s="755"/>
      <c r="F7" s="755"/>
      <c r="G7" s="755"/>
      <c r="H7" s="755"/>
      <c r="I7" s="755"/>
      <c r="J7" s="755"/>
      <c r="K7" s="756"/>
      <c r="L7" s="155"/>
    </row>
    <row r="8" spans="1:19" ht="77.099999999999994" customHeight="1" x14ac:dyDescent="0.15">
      <c r="A8" s="50">
        <v>1</v>
      </c>
      <c r="B8" s="234" t="s">
        <v>480</v>
      </c>
      <c r="C8" s="595" t="s">
        <v>303</v>
      </c>
      <c r="D8" s="596"/>
      <c r="E8" s="596"/>
      <c r="F8" s="596"/>
      <c r="G8" s="596"/>
      <c r="H8" s="596"/>
      <c r="I8" s="596"/>
      <c r="J8" s="596"/>
      <c r="K8" s="596"/>
      <c r="L8" s="600"/>
      <c r="M8" s="38"/>
    </row>
    <row r="9" spans="1:19" s="19" customFormat="1" ht="22.5" customHeight="1" x14ac:dyDescent="0.15">
      <c r="A9" s="50"/>
      <c r="B9" s="50" t="s">
        <v>62</v>
      </c>
      <c r="C9" s="595" t="s">
        <v>61</v>
      </c>
      <c r="D9" s="596"/>
      <c r="E9" s="596"/>
      <c r="F9" s="596"/>
      <c r="G9" s="596"/>
      <c r="H9" s="596"/>
      <c r="I9" s="596"/>
      <c r="J9" s="596"/>
      <c r="K9" s="596"/>
      <c r="L9" s="600"/>
      <c r="M9" s="46"/>
    </row>
    <row r="10" spans="1:19" s="19" customFormat="1" x14ac:dyDescent="0.15">
      <c r="A10" s="50"/>
      <c r="B10" s="156"/>
      <c r="C10" s="656" t="s">
        <v>63</v>
      </c>
      <c r="D10" s="657"/>
      <c r="E10" s="657"/>
      <c r="F10" s="657"/>
      <c r="G10" s="657"/>
      <c r="H10" s="657"/>
      <c r="I10" s="658"/>
      <c r="J10" s="622"/>
      <c r="K10" s="623"/>
      <c r="L10" s="624"/>
      <c r="M10" s="46"/>
    </row>
    <row r="11" spans="1:19" s="19" customFormat="1" x14ac:dyDescent="0.15">
      <c r="A11" s="649"/>
      <c r="B11" s="147"/>
      <c r="C11" s="89" t="s">
        <v>92</v>
      </c>
      <c r="D11" s="597"/>
      <c r="E11" s="70">
        <v>1</v>
      </c>
      <c r="F11" s="70">
        <v>2.35</v>
      </c>
      <c r="G11" s="70">
        <v>0.2</v>
      </c>
      <c r="H11" s="70">
        <v>7.4999999999999997E-2</v>
      </c>
      <c r="I11" s="70">
        <f>E11*F11*G11*H11</f>
        <v>3.5250000000000004E-2</v>
      </c>
      <c r="J11" s="625"/>
      <c r="K11" s="626"/>
      <c r="L11" s="627"/>
      <c r="M11" s="46"/>
    </row>
    <row r="12" spans="1:19" s="19" customFormat="1" x14ac:dyDescent="0.15">
      <c r="A12" s="650"/>
      <c r="B12" s="148"/>
      <c r="C12" s="89" t="s">
        <v>139</v>
      </c>
      <c r="D12" s="598"/>
      <c r="E12" s="70">
        <v>1</v>
      </c>
      <c r="F12" s="70">
        <v>1.7450000000000001</v>
      </c>
      <c r="G12" s="70">
        <v>0.2</v>
      </c>
      <c r="H12" s="70">
        <v>7.4999999999999997E-2</v>
      </c>
      <c r="I12" s="70">
        <f t="shared" ref="I12:I24" si="0">E12*F12*G12*H12</f>
        <v>2.6175E-2</v>
      </c>
      <c r="J12" s="625"/>
      <c r="K12" s="626"/>
      <c r="L12" s="627"/>
      <c r="M12" s="46"/>
    </row>
    <row r="13" spans="1:19" s="19" customFormat="1" x14ac:dyDescent="0.15">
      <c r="A13" s="650"/>
      <c r="B13" s="148"/>
      <c r="C13" s="89" t="s">
        <v>139</v>
      </c>
      <c r="D13" s="598"/>
      <c r="E13" s="70">
        <v>1</v>
      </c>
      <c r="F13" s="70">
        <v>1.425</v>
      </c>
      <c r="G13" s="70">
        <v>0.2</v>
      </c>
      <c r="H13" s="70">
        <v>7.4999999999999997E-2</v>
      </c>
      <c r="I13" s="70">
        <f t="shared" si="0"/>
        <v>2.1375000000000002E-2</v>
      </c>
      <c r="J13" s="625"/>
      <c r="K13" s="626"/>
      <c r="L13" s="627"/>
      <c r="M13" s="46"/>
    </row>
    <row r="14" spans="1:19" s="19" customFormat="1" x14ac:dyDescent="0.15">
      <c r="A14" s="650"/>
      <c r="B14" s="148"/>
      <c r="C14" s="89" t="s">
        <v>139</v>
      </c>
      <c r="D14" s="598"/>
      <c r="E14" s="70">
        <v>1</v>
      </c>
      <c r="F14" s="70">
        <v>1.8</v>
      </c>
      <c r="G14" s="70">
        <v>0.2</v>
      </c>
      <c r="H14" s="70">
        <v>7.4999999999999997E-2</v>
      </c>
      <c r="I14" s="70">
        <f t="shared" si="0"/>
        <v>2.7000000000000003E-2</v>
      </c>
      <c r="J14" s="625"/>
      <c r="K14" s="626"/>
      <c r="L14" s="627"/>
      <c r="M14" s="46"/>
    </row>
    <row r="15" spans="1:19" s="19" customFormat="1" x14ac:dyDescent="0.15">
      <c r="A15" s="650"/>
      <c r="B15" s="148"/>
      <c r="C15" s="89" t="s">
        <v>140</v>
      </c>
      <c r="D15" s="598"/>
      <c r="E15" s="70">
        <v>1</v>
      </c>
      <c r="F15" s="70">
        <v>3.5150000000000001</v>
      </c>
      <c r="G15" s="70">
        <v>0.2</v>
      </c>
      <c r="H15" s="70">
        <v>7.4999999999999997E-2</v>
      </c>
      <c r="I15" s="70">
        <f t="shared" si="0"/>
        <v>5.2725000000000001E-2</v>
      </c>
      <c r="J15" s="625"/>
      <c r="K15" s="626"/>
      <c r="L15" s="627"/>
      <c r="M15" s="46"/>
    </row>
    <row r="16" spans="1:19" s="19" customFormat="1" x14ac:dyDescent="0.15">
      <c r="A16" s="650"/>
      <c r="B16" s="148"/>
      <c r="C16" s="89" t="s">
        <v>141</v>
      </c>
      <c r="D16" s="598"/>
      <c r="E16" s="70">
        <v>1</v>
      </c>
      <c r="F16" s="70">
        <v>3.48</v>
      </c>
      <c r="G16" s="70">
        <v>0.2</v>
      </c>
      <c r="H16" s="70">
        <v>7.4999999999999997E-2</v>
      </c>
      <c r="I16" s="70">
        <f t="shared" si="0"/>
        <v>5.2200000000000003E-2</v>
      </c>
      <c r="J16" s="625"/>
      <c r="K16" s="626"/>
      <c r="L16" s="627"/>
      <c r="M16" s="46"/>
    </row>
    <row r="17" spans="1:13" s="19" customFormat="1" x14ac:dyDescent="0.15">
      <c r="A17" s="650"/>
      <c r="B17" s="148"/>
      <c r="C17" s="89" t="s">
        <v>142</v>
      </c>
      <c r="D17" s="598"/>
      <c r="E17" s="70">
        <v>1</v>
      </c>
      <c r="F17" s="70">
        <v>1.8</v>
      </c>
      <c r="G17" s="70">
        <v>0.2</v>
      </c>
      <c r="H17" s="70">
        <v>7.4999999999999997E-2</v>
      </c>
      <c r="I17" s="70">
        <f t="shared" si="0"/>
        <v>2.7000000000000003E-2</v>
      </c>
      <c r="J17" s="625"/>
      <c r="K17" s="626"/>
      <c r="L17" s="627"/>
      <c r="M17" s="46"/>
    </row>
    <row r="18" spans="1:13" s="19" customFormat="1" x14ac:dyDescent="0.15">
      <c r="A18" s="650"/>
      <c r="B18" s="148"/>
      <c r="C18" s="89" t="s">
        <v>143</v>
      </c>
      <c r="D18" s="598"/>
      <c r="E18" s="70">
        <v>1</v>
      </c>
      <c r="F18" s="70">
        <v>0.89500000000000002</v>
      </c>
      <c r="G18" s="70">
        <v>0.2</v>
      </c>
      <c r="H18" s="70">
        <v>7.4999999999999997E-2</v>
      </c>
      <c r="I18" s="70">
        <f t="shared" si="0"/>
        <v>1.3425000000000001E-2</v>
      </c>
      <c r="J18" s="625"/>
      <c r="K18" s="626"/>
      <c r="L18" s="627"/>
      <c r="M18" s="46"/>
    </row>
    <row r="19" spans="1:13" s="19" customFormat="1" x14ac:dyDescent="0.15">
      <c r="A19" s="650"/>
      <c r="B19" s="148"/>
      <c r="C19" s="89" t="s">
        <v>144</v>
      </c>
      <c r="D19" s="598"/>
      <c r="E19" s="70">
        <v>1</v>
      </c>
      <c r="F19" s="70">
        <v>0.6</v>
      </c>
      <c r="G19" s="70">
        <v>0.2</v>
      </c>
      <c r="H19" s="70">
        <v>7.4999999999999997E-2</v>
      </c>
      <c r="I19" s="70">
        <f t="shared" si="0"/>
        <v>8.9999999999999993E-3</v>
      </c>
      <c r="J19" s="625"/>
      <c r="K19" s="626"/>
      <c r="L19" s="627"/>
      <c r="M19" s="46"/>
    </row>
    <row r="20" spans="1:13" s="19" customFormat="1" x14ac:dyDescent="0.15">
      <c r="A20" s="650"/>
      <c r="B20" s="148"/>
      <c r="C20" s="89" t="s">
        <v>145</v>
      </c>
      <c r="D20" s="598"/>
      <c r="E20" s="70">
        <v>1</v>
      </c>
      <c r="F20" s="70">
        <v>1.8</v>
      </c>
      <c r="G20" s="70">
        <v>0.2</v>
      </c>
      <c r="H20" s="70">
        <v>7.4999999999999997E-2</v>
      </c>
      <c r="I20" s="70">
        <f t="shared" si="0"/>
        <v>2.7000000000000003E-2</v>
      </c>
      <c r="J20" s="625"/>
      <c r="K20" s="626"/>
      <c r="L20" s="627"/>
      <c r="M20" s="46"/>
    </row>
    <row r="21" spans="1:13" s="19" customFormat="1" x14ac:dyDescent="0.15">
      <c r="A21" s="650"/>
      <c r="B21" s="148"/>
      <c r="C21" s="89" t="s">
        <v>146</v>
      </c>
      <c r="D21" s="598"/>
      <c r="E21" s="70">
        <v>1</v>
      </c>
      <c r="F21" s="70">
        <v>1.57</v>
      </c>
      <c r="G21" s="70">
        <v>0.2</v>
      </c>
      <c r="H21" s="70">
        <v>7.4999999999999997E-2</v>
      </c>
      <c r="I21" s="70">
        <f t="shared" si="0"/>
        <v>2.3550000000000005E-2</v>
      </c>
      <c r="J21" s="625"/>
      <c r="K21" s="626"/>
      <c r="L21" s="627"/>
      <c r="M21" s="46"/>
    </row>
    <row r="22" spans="1:13" s="19" customFormat="1" x14ac:dyDescent="0.15">
      <c r="A22" s="650"/>
      <c r="B22" s="148"/>
      <c r="C22" s="89" t="s">
        <v>147</v>
      </c>
      <c r="D22" s="598"/>
      <c r="E22" s="70">
        <v>1</v>
      </c>
      <c r="F22" s="70">
        <v>1.03</v>
      </c>
      <c r="G22" s="70">
        <v>0.2</v>
      </c>
      <c r="H22" s="70">
        <v>7.4999999999999997E-2</v>
      </c>
      <c r="I22" s="70">
        <f t="shared" si="0"/>
        <v>1.545E-2</v>
      </c>
      <c r="J22" s="625"/>
      <c r="K22" s="626"/>
      <c r="L22" s="627"/>
      <c r="M22" s="46"/>
    </row>
    <row r="23" spans="1:13" s="19" customFormat="1" x14ac:dyDescent="0.15">
      <c r="A23" s="650"/>
      <c r="B23" s="148"/>
      <c r="C23" s="89" t="s">
        <v>147</v>
      </c>
      <c r="D23" s="598"/>
      <c r="E23" s="70">
        <v>1</v>
      </c>
      <c r="F23" s="70">
        <v>0.7</v>
      </c>
      <c r="G23" s="70">
        <v>0.2</v>
      </c>
      <c r="H23" s="70">
        <v>7.4999999999999997E-2</v>
      </c>
      <c r="I23" s="70">
        <f t="shared" si="0"/>
        <v>1.0499999999999999E-2</v>
      </c>
      <c r="J23" s="625"/>
      <c r="K23" s="626"/>
      <c r="L23" s="627"/>
      <c r="M23" s="46"/>
    </row>
    <row r="24" spans="1:13" s="19" customFormat="1" x14ac:dyDescent="0.15">
      <c r="A24" s="650"/>
      <c r="B24" s="148"/>
      <c r="C24" s="89" t="s">
        <v>148</v>
      </c>
      <c r="D24" s="598"/>
      <c r="E24" s="70">
        <v>1</v>
      </c>
      <c r="F24" s="70">
        <f>4.965-0.375</f>
        <v>4.59</v>
      </c>
      <c r="G24" s="70">
        <v>0.2</v>
      </c>
      <c r="H24" s="70">
        <v>7.4999999999999997E-2</v>
      </c>
      <c r="I24" s="70">
        <f t="shared" si="0"/>
        <v>6.8849999999999995E-2</v>
      </c>
      <c r="J24" s="625"/>
      <c r="K24" s="626"/>
      <c r="L24" s="627"/>
      <c r="M24" s="46"/>
    </row>
    <row r="25" spans="1:13" s="19" customFormat="1" x14ac:dyDescent="0.15">
      <c r="A25" s="651"/>
      <c r="B25" s="149"/>
      <c r="C25" s="89" t="s">
        <v>149</v>
      </c>
      <c r="D25" s="599"/>
      <c r="E25" s="70">
        <v>1</v>
      </c>
      <c r="F25" s="70">
        <f>4.7+17.4</f>
        <v>22.099999999999998</v>
      </c>
      <c r="G25" s="70"/>
      <c r="H25" s="70">
        <v>0.05</v>
      </c>
      <c r="I25" s="70">
        <f>E25*F25*H25</f>
        <v>1.105</v>
      </c>
      <c r="J25" s="628"/>
      <c r="K25" s="629"/>
      <c r="L25" s="630"/>
      <c r="M25" s="46"/>
    </row>
    <row r="26" spans="1:13" s="19" customFormat="1" x14ac:dyDescent="0.15">
      <c r="A26" s="643"/>
      <c r="B26" s="644"/>
      <c r="C26" s="644"/>
      <c r="D26" s="644"/>
      <c r="E26" s="644"/>
      <c r="F26" s="644"/>
      <c r="G26" s="644"/>
      <c r="H26" s="645"/>
      <c r="I26" s="65">
        <f>SUM(I11:I25)</f>
        <v>1.5145</v>
      </c>
      <c r="J26" s="65" t="s">
        <v>9</v>
      </c>
      <c r="K26" s="99">
        <f>F29</f>
        <v>6555.15</v>
      </c>
      <c r="L26" s="99">
        <f>I26*K26</f>
        <v>9927.7746749999988</v>
      </c>
      <c r="M26" s="46"/>
    </row>
    <row r="27" spans="1:13" s="19" customFormat="1" x14ac:dyDescent="0.15">
      <c r="A27" s="649"/>
      <c r="B27" s="147"/>
      <c r="C27" s="72" t="s">
        <v>23</v>
      </c>
      <c r="D27" s="597"/>
      <c r="E27" s="69" t="s">
        <v>24</v>
      </c>
      <c r="F27" s="70">
        <v>6243</v>
      </c>
      <c r="G27" s="73" t="s">
        <v>25</v>
      </c>
      <c r="H27" s="622"/>
      <c r="I27" s="623"/>
      <c r="J27" s="623"/>
      <c r="K27" s="623"/>
      <c r="L27" s="624"/>
      <c r="M27" s="46"/>
    </row>
    <row r="28" spans="1:13" s="19" customFormat="1" x14ac:dyDescent="0.15">
      <c r="A28" s="650"/>
      <c r="B28" s="148"/>
      <c r="C28" s="72" t="s">
        <v>41</v>
      </c>
      <c r="D28" s="598"/>
      <c r="E28" s="69" t="s">
        <v>24</v>
      </c>
      <c r="F28" s="70">
        <f>ROUND(F27*5%,2)</f>
        <v>312.14999999999998</v>
      </c>
      <c r="G28" s="70"/>
      <c r="H28" s="625"/>
      <c r="I28" s="626"/>
      <c r="J28" s="626"/>
      <c r="K28" s="626"/>
      <c r="L28" s="627"/>
      <c r="M28" s="46"/>
    </row>
    <row r="29" spans="1:13" s="19" customFormat="1" x14ac:dyDescent="0.15">
      <c r="A29" s="651"/>
      <c r="B29" s="149"/>
      <c r="C29" s="72"/>
      <c r="D29" s="599"/>
      <c r="E29" s="69" t="s">
        <v>24</v>
      </c>
      <c r="F29" s="70">
        <f>SUM(F27:F28)</f>
        <v>6555.15</v>
      </c>
      <c r="G29" s="73" t="s">
        <v>25</v>
      </c>
      <c r="H29" s="628"/>
      <c r="I29" s="629"/>
      <c r="J29" s="629"/>
      <c r="K29" s="629"/>
      <c r="L29" s="630"/>
      <c r="M29" s="46"/>
    </row>
    <row r="30" spans="1:13" s="19" customFormat="1" x14ac:dyDescent="0.15">
      <c r="A30" s="703"/>
      <c r="B30" s="704"/>
      <c r="C30" s="704"/>
      <c r="D30" s="704"/>
      <c r="E30" s="704"/>
      <c r="F30" s="704"/>
      <c r="G30" s="704"/>
      <c r="H30" s="704"/>
      <c r="I30" s="704"/>
      <c r="J30" s="704"/>
      <c r="K30" s="704"/>
      <c r="L30" s="705"/>
      <c r="M30" s="46"/>
    </row>
    <row r="31" spans="1:13" s="19" customFormat="1" ht="101.1" customHeight="1" x14ac:dyDescent="0.15">
      <c r="A31" s="50">
        <v>2</v>
      </c>
      <c r="B31" s="203" t="s">
        <v>417</v>
      </c>
      <c r="C31" s="595" t="s">
        <v>111</v>
      </c>
      <c r="D31" s="596"/>
      <c r="E31" s="596"/>
      <c r="F31" s="596"/>
      <c r="G31" s="596"/>
      <c r="H31" s="596"/>
      <c r="I31" s="596"/>
      <c r="J31" s="596"/>
      <c r="K31" s="596"/>
      <c r="L31" s="600"/>
      <c r="M31" s="46"/>
    </row>
    <row r="32" spans="1:13" ht="13.35" customHeight="1" x14ac:dyDescent="0.15">
      <c r="A32" s="649"/>
      <c r="B32" s="147"/>
      <c r="C32" s="778" t="s">
        <v>72</v>
      </c>
      <c r="D32" s="597"/>
      <c r="E32" s="69">
        <v>11</v>
      </c>
      <c r="F32" s="70">
        <v>0.2</v>
      </c>
      <c r="G32" s="70">
        <v>0.6</v>
      </c>
      <c r="H32" s="70">
        <f>3.3-0.6</f>
        <v>2.6999999999999997</v>
      </c>
      <c r="I32" s="70">
        <f>E32*F32*G32*H32</f>
        <v>3.5639999999999996</v>
      </c>
      <c r="J32" s="622"/>
      <c r="K32" s="623"/>
      <c r="L32" s="624"/>
      <c r="M32" s="38"/>
    </row>
    <row r="33" spans="1:13" s="19" customFormat="1" x14ac:dyDescent="0.15">
      <c r="A33" s="650"/>
      <c r="B33" s="148"/>
      <c r="C33" s="779"/>
      <c r="D33" s="598"/>
      <c r="E33" s="69">
        <v>3</v>
      </c>
      <c r="F33" s="70">
        <v>0.2</v>
      </c>
      <c r="G33" s="70">
        <v>0.45</v>
      </c>
      <c r="H33" s="70">
        <f>3.3-0.6</f>
        <v>2.6999999999999997</v>
      </c>
      <c r="I33" s="70">
        <f>E33*F33*G33*H33</f>
        <v>0.72900000000000009</v>
      </c>
      <c r="J33" s="625"/>
      <c r="K33" s="626"/>
      <c r="L33" s="627"/>
      <c r="M33" s="46"/>
    </row>
    <row r="34" spans="1:13" s="19" customFormat="1" x14ac:dyDescent="0.15">
      <c r="A34" s="650"/>
      <c r="B34" s="148"/>
      <c r="C34" s="779"/>
      <c r="D34" s="598"/>
      <c r="E34" s="69">
        <v>2</v>
      </c>
      <c r="F34" s="70">
        <v>0.2</v>
      </c>
      <c r="G34" s="70">
        <v>0.9</v>
      </c>
      <c r="H34" s="70">
        <f>3.3-0.6</f>
        <v>2.6999999999999997</v>
      </c>
      <c r="I34" s="70">
        <f>E34*F34*G34*H34</f>
        <v>0.97199999999999998</v>
      </c>
      <c r="J34" s="625"/>
      <c r="K34" s="626"/>
      <c r="L34" s="627"/>
      <c r="M34" s="46"/>
    </row>
    <row r="35" spans="1:13" s="19" customFormat="1" x14ac:dyDescent="0.15">
      <c r="A35" s="651"/>
      <c r="B35" s="149"/>
      <c r="C35" s="780"/>
      <c r="D35" s="599"/>
      <c r="E35" s="69">
        <v>3</v>
      </c>
      <c r="F35" s="70">
        <v>0.2</v>
      </c>
      <c r="G35" s="70">
        <v>0.6</v>
      </c>
      <c r="H35" s="70">
        <f>3.3-0.6</f>
        <v>2.6999999999999997</v>
      </c>
      <c r="I35" s="70">
        <f>E35*F35*G35*H35</f>
        <v>0.97199999999999998</v>
      </c>
      <c r="J35" s="628"/>
      <c r="K35" s="629"/>
      <c r="L35" s="630"/>
      <c r="M35" s="46"/>
    </row>
    <row r="36" spans="1:13" s="19" customFormat="1" x14ac:dyDescent="0.15">
      <c r="A36" s="643"/>
      <c r="B36" s="644"/>
      <c r="C36" s="644"/>
      <c r="D36" s="644"/>
      <c r="E36" s="644"/>
      <c r="F36" s="644"/>
      <c r="G36" s="644"/>
      <c r="H36" s="645"/>
      <c r="I36" s="65">
        <f>SUM(I32:I35)</f>
        <v>6.2369999999999983</v>
      </c>
      <c r="J36" s="65" t="s">
        <v>9</v>
      </c>
      <c r="K36" s="99">
        <f>F39</f>
        <v>7185.15</v>
      </c>
      <c r="L36" s="99">
        <f>I36*K36</f>
        <v>44813.780549999989</v>
      </c>
      <c r="M36" s="46"/>
    </row>
    <row r="37" spans="1:13" s="19" customFormat="1" x14ac:dyDescent="0.15">
      <c r="A37" s="649"/>
      <c r="B37" s="147"/>
      <c r="C37" s="75" t="s">
        <v>23</v>
      </c>
      <c r="D37" s="597"/>
      <c r="E37" s="69" t="s">
        <v>24</v>
      </c>
      <c r="F37" s="70">
        <v>6843</v>
      </c>
      <c r="G37" s="70" t="s">
        <v>25</v>
      </c>
      <c r="H37" s="622"/>
      <c r="I37" s="623"/>
      <c r="J37" s="623"/>
      <c r="K37" s="623"/>
      <c r="L37" s="624"/>
      <c r="M37" s="46"/>
    </row>
    <row r="38" spans="1:13" s="19" customFormat="1" x14ac:dyDescent="0.15">
      <c r="A38" s="650"/>
      <c r="B38" s="148"/>
      <c r="C38" s="75" t="s">
        <v>41</v>
      </c>
      <c r="D38" s="598"/>
      <c r="E38" s="69" t="s">
        <v>24</v>
      </c>
      <c r="F38" s="70">
        <f>ROUND(F37*5%,2)</f>
        <v>342.15</v>
      </c>
      <c r="G38" s="70"/>
      <c r="H38" s="625"/>
      <c r="I38" s="626"/>
      <c r="J38" s="626"/>
      <c r="K38" s="626"/>
      <c r="L38" s="627"/>
      <c r="M38" s="46"/>
    </row>
    <row r="39" spans="1:13" s="19" customFormat="1" x14ac:dyDescent="0.15">
      <c r="A39" s="650"/>
      <c r="B39" s="148"/>
      <c r="C39" s="75"/>
      <c r="D39" s="598"/>
      <c r="E39" s="69"/>
      <c r="F39" s="70">
        <f>SUM(F37:F38)</f>
        <v>7185.15</v>
      </c>
      <c r="G39" s="70"/>
      <c r="H39" s="625"/>
      <c r="I39" s="626"/>
      <c r="J39" s="626"/>
      <c r="K39" s="626"/>
      <c r="L39" s="627"/>
      <c r="M39" s="46"/>
    </row>
    <row r="40" spans="1:13" s="19" customFormat="1" ht="36" customHeight="1" x14ac:dyDescent="0.15">
      <c r="A40" s="54"/>
      <c r="B40" s="50"/>
      <c r="C40" s="595" t="s">
        <v>408</v>
      </c>
      <c r="D40" s="596"/>
      <c r="E40" s="596"/>
      <c r="F40" s="596"/>
      <c r="G40" s="596"/>
      <c r="H40" s="596"/>
      <c r="I40" s="596"/>
      <c r="J40" s="596"/>
      <c r="K40" s="596"/>
      <c r="L40" s="600"/>
      <c r="M40" s="46"/>
    </row>
    <row r="41" spans="1:13" s="19" customFormat="1" x14ac:dyDescent="0.15">
      <c r="A41" s="649"/>
      <c r="B41" s="148"/>
      <c r="C41" s="646" t="s">
        <v>72</v>
      </c>
      <c r="D41" s="186"/>
      <c r="E41" s="69">
        <f>E32</f>
        <v>11</v>
      </c>
      <c r="F41" s="70">
        <f>(F32+G32)*2</f>
        <v>1.6</v>
      </c>
      <c r="G41" s="70"/>
      <c r="H41" s="70">
        <f>H32</f>
        <v>2.6999999999999997</v>
      </c>
      <c r="I41" s="70">
        <f>E41*F41*H41</f>
        <v>47.519999999999996</v>
      </c>
      <c r="J41" s="622"/>
      <c r="K41" s="623"/>
      <c r="L41" s="624"/>
      <c r="M41" s="46"/>
    </row>
    <row r="42" spans="1:13" s="19" customFormat="1" x14ac:dyDescent="0.15">
      <c r="A42" s="650"/>
      <c r="B42" s="148"/>
      <c r="C42" s="647"/>
      <c r="D42" s="69"/>
      <c r="E42" s="69">
        <f>E33</f>
        <v>3</v>
      </c>
      <c r="F42" s="70">
        <f>(F33+G33)*2</f>
        <v>1.3</v>
      </c>
      <c r="G42" s="70"/>
      <c r="H42" s="70">
        <f>H33</f>
        <v>2.6999999999999997</v>
      </c>
      <c r="I42" s="70">
        <f>E42*F42*H42</f>
        <v>10.53</v>
      </c>
      <c r="J42" s="625"/>
      <c r="K42" s="626"/>
      <c r="L42" s="627"/>
      <c r="M42" s="46"/>
    </row>
    <row r="43" spans="1:13" s="19" customFormat="1" x14ac:dyDescent="0.15">
      <c r="A43" s="650"/>
      <c r="B43" s="148"/>
      <c r="C43" s="647"/>
      <c r="D43" s="69"/>
      <c r="E43" s="69">
        <f>E34</f>
        <v>2</v>
      </c>
      <c r="F43" s="70">
        <f>(F34+G34)*2</f>
        <v>2.2000000000000002</v>
      </c>
      <c r="G43" s="70"/>
      <c r="H43" s="70">
        <f>H34</f>
        <v>2.6999999999999997</v>
      </c>
      <c r="I43" s="70">
        <f>E43*F43*H43</f>
        <v>11.879999999999999</v>
      </c>
      <c r="J43" s="625"/>
      <c r="K43" s="626"/>
      <c r="L43" s="627"/>
      <c r="M43" s="46"/>
    </row>
    <row r="44" spans="1:13" s="19" customFormat="1" x14ac:dyDescent="0.15">
      <c r="A44" s="651"/>
      <c r="B44" s="148"/>
      <c r="C44" s="647"/>
      <c r="D44" s="69"/>
      <c r="E44" s="69">
        <f>E35</f>
        <v>3</v>
      </c>
      <c r="F44" s="70">
        <f>(F35+G35)*2</f>
        <v>1.6</v>
      </c>
      <c r="G44" s="70"/>
      <c r="H44" s="70">
        <f>H35</f>
        <v>2.6999999999999997</v>
      </c>
      <c r="I44" s="70">
        <f>E44*F44*H44</f>
        <v>12.96</v>
      </c>
      <c r="J44" s="625"/>
      <c r="K44" s="626"/>
      <c r="L44" s="627"/>
      <c r="M44" s="46"/>
    </row>
    <row r="45" spans="1:13" s="19" customFormat="1" x14ac:dyDescent="0.15">
      <c r="A45" s="643"/>
      <c r="B45" s="644"/>
      <c r="C45" s="644"/>
      <c r="D45" s="644"/>
      <c r="E45" s="644"/>
      <c r="F45" s="644"/>
      <c r="G45" s="644"/>
      <c r="H45" s="645"/>
      <c r="I45" s="65">
        <f>SUM(I41:I44)</f>
        <v>82.889999999999986</v>
      </c>
      <c r="J45" s="65" t="s">
        <v>400</v>
      </c>
      <c r="K45" s="99">
        <v>645</v>
      </c>
      <c r="L45" s="99">
        <f>I45*K45</f>
        <v>53464.049999999988</v>
      </c>
      <c r="M45" s="46"/>
    </row>
    <row r="46" spans="1:13" s="19" customFormat="1" x14ac:dyDescent="0.15">
      <c r="A46" s="703"/>
      <c r="B46" s="704"/>
      <c r="C46" s="704"/>
      <c r="D46" s="704"/>
      <c r="E46" s="704"/>
      <c r="F46" s="704"/>
      <c r="G46" s="704"/>
      <c r="H46" s="704"/>
      <c r="I46" s="704"/>
      <c r="J46" s="704"/>
      <c r="K46" s="704"/>
      <c r="L46" s="705"/>
      <c r="M46" s="46"/>
    </row>
    <row r="47" spans="1:13" s="19" customFormat="1" x14ac:dyDescent="0.15">
      <c r="A47" s="50"/>
      <c r="B47" s="156" t="s">
        <v>416</v>
      </c>
      <c r="C47" s="758" t="s">
        <v>20</v>
      </c>
      <c r="D47" s="759"/>
      <c r="E47" s="759"/>
      <c r="F47" s="759"/>
      <c r="G47" s="759"/>
      <c r="H47" s="759"/>
      <c r="I47" s="760"/>
      <c r="J47" s="622"/>
      <c r="K47" s="623"/>
      <c r="L47" s="624"/>
      <c r="M47" s="46"/>
    </row>
    <row r="48" spans="1:13" s="19" customFormat="1" x14ac:dyDescent="0.15">
      <c r="A48" s="649"/>
      <c r="B48" s="147"/>
      <c r="C48" s="72" t="s">
        <v>92</v>
      </c>
      <c r="D48" s="597"/>
      <c r="E48" s="70">
        <v>1</v>
      </c>
      <c r="F48" s="70">
        <v>2.35</v>
      </c>
      <c r="G48" s="70">
        <v>0.2</v>
      </c>
      <c r="H48" s="70">
        <v>0.2</v>
      </c>
      <c r="I48" s="70">
        <f>E48*F48*G48*H48</f>
        <v>9.4000000000000014E-2</v>
      </c>
      <c r="J48" s="625"/>
      <c r="K48" s="626"/>
      <c r="L48" s="627"/>
      <c r="M48" s="46"/>
    </row>
    <row r="49" spans="1:13" s="19" customFormat="1" x14ac:dyDescent="0.15">
      <c r="A49" s="650"/>
      <c r="B49" s="148"/>
      <c r="C49" s="72" t="s">
        <v>139</v>
      </c>
      <c r="D49" s="598"/>
      <c r="E49" s="70">
        <v>1</v>
      </c>
      <c r="F49" s="70">
        <v>1.7450000000000001</v>
      </c>
      <c r="G49" s="70">
        <v>0.2</v>
      </c>
      <c r="H49" s="70">
        <v>0.2</v>
      </c>
      <c r="I49" s="70">
        <f t="shared" ref="I49:I84" si="1">E49*F49*G49*H49</f>
        <v>6.9800000000000015E-2</v>
      </c>
      <c r="J49" s="625"/>
      <c r="K49" s="626"/>
      <c r="L49" s="627"/>
      <c r="M49" s="46"/>
    </row>
    <row r="50" spans="1:13" s="19" customFormat="1" x14ac:dyDescent="0.15">
      <c r="A50" s="650"/>
      <c r="B50" s="148"/>
      <c r="C50" s="72" t="s">
        <v>139</v>
      </c>
      <c r="D50" s="598"/>
      <c r="E50" s="70">
        <v>1</v>
      </c>
      <c r="F50" s="70">
        <v>1.425</v>
      </c>
      <c r="G50" s="70">
        <v>0.2</v>
      </c>
      <c r="H50" s="70">
        <v>0.2</v>
      </c>
      <c r="I50" s="70">
        <f t="shared" si="1"/>
        <v>5.7000000000000009E-2</v>
      </c>
      <c r="J50" s="625"/>
      <c r="K50" s="626"/>
      <c r="L50" s="627"/>
      <c r="M50" s="46"/>
    </row>
    <row r="51" spans="1:13" s="19" customFormat="1" x14ac:dyDescent="0.15">
      <c r="A51" s="650"/>
      <c r="B51" s="148"/>
      <c r="C51" s="72" t="s">
        <v>139</v>
      </c>
      <c r="D51" s="598"/>
      <c r="E51" s="70">
        <v>1</v>
      </c>
      <c r="F51" s="70">
        <v>1.8</v>
      </c>
      <c r="G51" s="70">
        <v>0.2</v>
      </c>
      <c r="H51" s="70">
        <v>0.2</v>
      </c>
      <c r="I51" s="70">
        <f t="shared" si="1"/>
        <v>7.2000000000000008E-2</v>
      </c>
      <c r="J51" s="625"/>
      <c r="K51" s="626"/>
      <c r="L51" s="627"/>
      <c r="M51" s="46"/>
    </row>
    <row r="52" spans="1:13" s="19" customFormat="1" x14ac:dyDescent="0.15">
      <c r="A52" s="650"/>
      <c r="B52" s="148"/>
      <c r="C52" s="72" t="s">
        <v>140</v>
      </c>
      <c r="D52" s="598"/>
      <c r="E52" s="70">
        <v>1</v>
      </c>
      <c r="F52" s="70">
        <v>3.5150000000000001</v>
      </c>
      <c r="G52" s="70">
        <v>0.2</v>
      </c>
      <c r="H52" s="70">
        <v>0.2</v>
      </c>
      <c r="I52" s="70">
        <f t="shared" si="1"/>
        <v>0.14060000000000003</v>
      </c>
      <c r="J52" s="625"/>
      <c r="K52" s="626"/>
      <c r="L52" s="627"/>
      <c r="M52" s="46"/>
    </row>
    <row r="53" spans="1:13" s="19" customFormat="1" x14ac:dyDescent="0.15">
      <c r="A53" s="650"/>
      <c r="B53" s="148"/>
      <c r="C53" s="72" t="s">
        <v>141</v>
      </c>
      <c r="D53" s="598"/>
      <c r="E53" s="70">
        <v>1</v>
      </c>
      <c r="F53" s="70">
        <v>3.48</v>
      </c>
      <c r="G53" s="70">
        <v>0.2</v>
      </c>
      <c r="H53" s="70">
        <v>0.2</v>
      </c>
      <c r="I53" s="70">
        <f t="shared" si="1"/>
        <v>0.13920000000000002</v>
      </c>
      <c r="J53" s="625"/>
      <c r="K53" s="626"/>
      <c r="L53" s="627"/>
      <c r="M53" s="46"/>
    </row>
    <row r="54" spans="1:13" s="19" customFormat="1" x14ac:dyDescent="0.15">
      <c r="A54" s="650"/>
      <c r="B54" s="148"/>
      <c r="C54" s="72" t="s">
        <v>142</v>
      </c>
      <c r="D54" s="598"/>
      <c r="E54" s="70">
        <v>1</v>
      </c>
      <c r="F54" s="70">
        <v>1.8</v>
      </c>
      <c r="G54" s="70">
        <v>0.2</v>
      </c>
      <c r="H54" s="70">
        <v>0.2</v>
      </c>
      <c r="I54" s="70">
        <f t="shared" si="1"/>
        <v>7.2000000000000008E-2</v>
      </c>
      <c r="J54" s="625"/>
      <c r="K54" s="626"/>
      <c r="L54" s="627"/>
      <c r="M54" s="46"/>
    </row>
    <row r="55" spans="1:13" s="19" customFormat="1" x14ac:dyDescent="0.15">
      <c r="A55" s="650"/>
      <c r="B55" s="148"/>
      <c r="C55" s="72" t="s">
        <v>143</v>
      </c>
      <c r="D55" s="598"/>
      <c r="E55" s="70">
        <v>1</v>
      </c>
      <c r="F55" s="70">
        <v>0.89500000000000002</v>
      </c>
      <c r="G55" s="70">
        <v>0.2</v>
      </c>
      <c r="H55" s="70">
        <v>0.2</v>
      </c>
      <c r="I55" s="70">
        <f t="shared" si="1"/>
        <v>3.5800000000000005E-2</v>
      </c>
      <c r="J55" s="625"/>
      <c r="K55" s="626"/>
      <c r="L55" s="627"/>
      <c r="M55" s="46"/>
    </row>
    <row r="56" spans="1:13" s="19" customFormat="1" x14ac:dyDescent="0.15">
      <c r="A56" s="650"/>
      <c r="B56" s="148"/>
      <c r="C56" s="72" t="s">
        <v>144</v>
      </c>
      <c r="D56" s="598"/>
      <c r="E56" s="70">
        <v>1</v>
      </c>
      <c r="F56" s="70">
        <v>0.6</v>
      </c>
      <c r="G56" s="70">
        <v>0.2</v>
      </c>
      <c r="H56" s="70">
        <v>0.2</v>
      </c>
      <c r="I56" s="70">
        <f t="shared" si="1"/>
        <v>2.4E-2</v>
      </c>
      <c r="J56" s="625"/>
      <c r="K56" s="626"/>
      <c r="L56" s="627"/>
      <c r="M56" s="46"/>
    </row>
    <row r="57" spans="1:13" s="19" customFormat="1" x14ac:dyDescent="0.15">
      <c r="A57" s="650"/>
      <c r="B57" s="148"/>
      <c r="C57" s="72" t="s">
        <v>145</v>
      </c>
      <c r="D57" s="598"/>
      <c r="E57" s="70">
        <v>1</v>
      </c>
      <c r="F57" s="70">
        <v>1.8</v>
      </c>
      <c r="G57" s="70">
        <v>0.2</v>
      </c>
      <c r="H57" s="70">
        <v>0.2</v>
      </c>
      <c r="I57" s="70">
        <f t="shared" si="1"/>
        <v>7.2000000000000008E-2</v>
      </c>
      <c r="J57" s="625"/>
      <c r="K57" s="626"/>
      <c r="L57" s="627"/>
      <c r="M57" s="46"/>
    </row>
    <row r="58" spans="1:13" s="19" customFormat="1" x14ac:dyDescent="0.15">
      <c r="A58" s="650"/>
      <c r="B58" s="148"/>
      <c r="C58" s="72" t="s">
        <v>146</v>
      </c>
      <c r="D58" s="598"/>
      <c r="E58" s="70">
        <v>1</v>
      </c>
      <c r="F58" s="70">
        <v>1.57</v>
      </c>
      <c r="G58" s="70">
        <v>0.2</v>
      </c>
      <c r="H58" s="70">
        <v>0.2</v>
      </c>
      <c r="I58" s="70">
        <f t="shared" si="1"/>
        <v>6.2800000000000009E-2</v>
      </c>
      <c r="J58" s="625"/>
      <c r="K58" s="626"/>
      <c r="L58" s="627"/>
      <c r="M58" s="46"/>
    </row>
    <row r="59" spans="1:13" s="19" customFormat="1" x14ac:dyDescent="0.15">
      <c r="A59" s="650"/>
      <c r="B59" s="148"/>
      <c r="C59" s="72" t="s">
        <v>147</v>
      </c>
      <c r="D59" s="598"/>
      <c r="E59" s="70">
        <v>1</v>
      </c>
      <c r="F59" s="70">
        <v>1.03</v>
      </c>
      <c r="G59" s="70">
        <v>0.2</v>
      </c>
      <c r="H59" s="70">
        <v>0.2</v>
      </c>
      <c r="I59" s="70">
        <f t="shared" si="1"/>
        <v>4.1200000000000007E-2</v>
      </c>
      <c r="J59" s="625"/>
      <c r="K59" s="626"/>
      <c r="L59" s="627"/>
      <c r="M59" s="46"/>
    </row>
    <row r="60" spans="1:13" s="19" customFormat="1" x14ac:dyDescent="0.15">
      <c r="A60" s="650"/>
      <c r="B60" s="148"/>
      <c r="C60" s="72" t="s">
        <v>147</v>
      </c>
      <c r="D60" s="598"/>
      <c r="E60" s="70">
        <v>1</v>
      </c>
      <c r="F60" s="70">
        <v>0.7</v>
      </c>
      <c r="G60" s="70">
        <v>0.2</v>
      </c>
      <c r="H60" s="70">
        <v>0.2</v>
      </c>
      <c r="I60" s="70">
        <f t="shared" si="1"/>
        <v>2.7999999999999997E-2</v>
      </c>
      <c r="J60" s="625"/>
      <c r="K60" s="626"/>
      <c r="L60" s="627"/>
      <c r="M60" s="46"/>
    </row>
    <row r="61" spans="1:13" s="19" customFormat="1" x14ac:dyDescent="0.15">
      <c r="A61" s="650"/>
      <c r="B61" s="148"/>
      <c r="C61" s="72" t="s">
        <v>148</v>
      </c>
      <c r="D61" s="598"/>
      <c r="E61" s="70">
        <v>1</v>
      </c>
      <c r="F61" s="70">
        <f>4.965-0.375</f>
        <v>4.59</v>
      </c>
      <c r="G61" s="70">
        <v>0.2</v>
      </c>
      <c r="H61" s="70">
        <v>0.2</v>
      </c>
      <c r="I61" s="70">
        <f t="shared" si="1"/>
        <v>0.18360000000000001</v>
      </c>
      <c r="J61" s="625"/>
      <c r="K61" s="626"/>
      <c r="L61" s="627"/>
      <c r="M61" s="46"/>
    </row>
    <row r="62" spans="1:13" s="19" customFormat="1" x14ac:dyDescent="0.15">
      <c r="A62" s="650"/>
      <c r="B62" s="148"/>
      <c r="C62" s="782" t="s">
        <v>101</v>
      </c>
      <c r="D62" s="598"/>
      <c r="E62" s="69">
        <v>1</v>
      </c>
      <c r="F62" s="70">
        <v>3.4350000000000001</v>
      </c>
      <c r="G62" s="70">
        <v>0.2</v>
      </c>
      <c r="H62" s="70">
        <v>0.2</v>
      </c>
      <c r="I62" s="70">
        <f t="shared" si="1"/>
        <v>0.13740000000000002</v>
      </c>
      <c r="J62" s="625"/>
      <c r="K62" s="626"/>
      <c r="L62" s="627"/>
      <c r="M62" s="46"/>
    </row>
    <row r="63" spans="1:13" s="19" customFormat="1" x14ac:dyDescent="0.15">
      <c r="A63" s="650"/>
      <c r="B63" s="148"/>
      <c r="C63" s="783"/>
      <c r="D63" s="598"/>
      <c r="E63" s="69">
        <v>1</v>
      </c>
      <c r="F63" s="70">
        <v>2.42</v>
      </c>
      <c r="G63" s="70">
        <v>0.2</v>
      </c>
      <c r="H63" s="70">
        <v>0.2</v>
      </c>
      <c r="I63" s="70">
        <f t="shared" si="1"/>
        <v>9.6799999999999997E-2</v>
      </c>
      <c r="J63" s="625"/>
      <c r="K63" s="626"/>
      <c r="L63" s="627"/>
      <c r="M63" s="46"/>
    </row>
    <row r="64" spans="1:13" s="19" customFormat="1" x14ac:dyDescent="0.15">
      <c r="A64" s="651"/>
      <c r="B64" s="149"/>
      <c r="C64" s="784"/>
      <c r="D64" s="599"/>
      <c r="E64" s="69">
        <v>1</v>
      </c>
      <c r="F64" s="70">
        <v>4.335</v>
      </c>
      <c r="G64" s="70">
        <v>0.2</v>
      </c>
      <c r="H64" s="70">
        <v>0.2</v>
      </c>
      <c r="I64" s="70">
        <f t="shared" si="1"/>
        <v>0.1734</v>
      </c>
      <c r="J64" s="625"/>
      <c r="K64" s="626"/>
      <c r="L64" s="627"/>
      <c r="M64" s="46"/>
    </row>
    <row r="65" spans="1:13" s="19" customFormat="1" x14ac:dyDescent="0.15">
      <c r="A65" s="50"/>
      <c r="B65" s="156"/>
      <c r="C65" s="758" t="s">
        <v>112</v>
      </c>
      <c r="D65" s="759"/>
      <c r="E65" s="759"/>
      <c r="F65" s="759"/>
      <c r="G65" s="759"/>
      <c r="H65" s="759"/>
      <c r="I65" s="760"/>
      <c r="J65" s="625"/>
      <c r="K65" s="626"/>
      <c r="L65" s="627"/>
      <c r="M65" s="46"/>
    </row>
    <row r="66" spans="1:13" s="19" customFormat="1" x14ac:dyDescent="0.15">
      <c r="A66" s="649"/>
      <c r="B66" s="147"/>
      <c r="C66" s="72" t="s">
        <v>150</v>
      </c>
      <c r="D66" s="597"/>
      <c r="E66" s="69">
        <v>1</v>
      </c>
      <c r="F66" s="70">
        <v>0.93</v>
      </c>
      <c r="G66" s="70">
        <v>0.2</v>
      </c>
      <c r="H66" s="70">
        <v>0.2</v>
      </c>
      <c r="I66" s="70">
        <f t="shared" si="1"/>
        <v>3.7200000000000004E-2</v>
      </c>
      <c r="J66" s="625"/>
      <c r="K66" s="626"/>
      <c r="L66" s="627"/>
      <c r="M66" s="46"/>
    </row>
    <row r="67" spans="1:13" s="19" customFormat="1" x14ac:dyDescent="0.15">
      <c r="A67" s="650"/>
      <c r="B67" s="148"/>
      <c r="C67" s="72" t="s">
        <v>151</v>
      </c>
      <c r="D67" s="598"/>
      <c r="E67" s="69">
        <v>1</v>
      </c>
      <c r="F67" s="70">
        <v>1</v>
      </c>
      <c r="G67" s="70">
        <v>0.2</v>
      </c>
      <c r="H67" s="70">
        <v>0.2</v>
      </c>
      <c r="I67" s="70">
        <f t="shared" si="1"/>
        <v>4.0000000000000008E-2</v>
      </c>
      <c r="J67" s="625"/>
      <c r="K67" s="626"/>
      <c r="L67" s="627"/>
      <c r="M67" s="46"/>
    </row>
    <row r="68" spans="1:13" s="19" customFormat="1" x14ac:dyDescent="0.15">
      <c r="A68" s="650"/>
      <c r="B68" s="148"/>
      <c r="C68" s="72" t="s">
        <v>152</v>
      </c>
      <c r="D68" s="598"/>
      <c r="E68" s="69">
        <v>2</v>
      </c>
      <c r="F68" s="70">
        <v>1</v>
      </c>
      <c r="G68" s="70">
        <v>0.2</v>
      </c>
      <c r="H68" s="70">
        <v>0.2</v>
      </c>
      <c r="I68" s="70">
        <f t="shared" si="1"/>
        <v>8.0000000000000016E-2</v>
      </c>
      <c r="J68" s="625"/>
      <c r="K68" s="626"/>
      <c r="L68" s="627"/>
      <c r="M68" s="46"/>
    </row>
    <row r="69" spans="1:13" s="19" customFormat="1" x14ac:dyDescent="0.15">
      <c r="A69" s="650"/>
      <c r="B69" s="148"/>
      <c r="C69" s="72" t="s">
        <v>153</v>
      </c>
      <c r="D69" s="598"/>
      <c r="E69" s="69">
        <v>1</v>
      </c>
      <c r="F69" s="70">
        <v>1</v>
      </c>
      <c r="G69" s="70">
        <v>0.2</v>
      </c>
      <c r="H69" s="70">
        <v>0.2</v>
      </c>
      <c r="I69" s="70">
        <f t="shared" si="1"/>
        <v>4.0000000000000008E-2</v>
      </c>
      <c r="J69" s="625"/>
      <c r="K69" s="626"/>
      <c r="L69" s="627"/>
      <c r="M69" s="46"/>
    </row>
    <row r="70" spans="1:13" s="19" customFormat="1" x14ac:dyDescent="0.15">
      <c r="A70" s="650"/>
      <c r="B70" s="148"/>
      <c r="C70" s="72" t="s">
        <v>154</v>
      </c>
      <c r="D70" s="598"/>
      <c r="E70" s="69">
        <v>1</v>
      </c>
      <c r="F70" s="70">
        <v>1</v>
      </c>
      <c r="G70" s="70">
        <v>0.2</v>
      </c>
      <c r="H70" s="70">
        <v>0.2</v>
      </c>
      <c r="I70" s="70">
        <f t="shared" si="1"/>
        <v>4.0000000000000008E-2</v>
      </c>
      <c r="J70" s="625"/>
      <c r="K70" s="626"/>
      <c r="L70" s="627"/>
      <c r="M70" s="46"/>
    </row>
    <row r="71" spans="1:13" s="19" customFormat="1" x14ac:dyDescent="0.15">
      <c r="A71" s="650"/>
      <c r="B71" s="148"/>
      <c r="C71" s="72" t="s">
        <v>200</v>
      </c>
      <c r="D71" s="598"/>
      <c r="E71" s="69">
        <v>9</v>
      </c>
      <c r="F71" s="70">
        <v>0.9</v>
      </c>
      <c r="G71" s="70">
        <v>0.2</v>
      </c>
      <c r="H71" s="70">
        <v>0.2</v>
      </c>
      <c r="I71" s="70">
        <f t="shared" si="1"/>
        <v>0.32400000000000007</v>
      </c>
      <c r="J71" s="625"/>
      <c r="K71" s="626"/>
      <c r="L71" s="627"/>
      <c r="M71" s="46"/>
    </row>
    <row r="72" spans="1:13" s="19" customFormat="1" x14ac:dyDescent="0.15">
      <c r="A72" s="651"/>
      <c r="B72" s="149"/>
      <c r="C72" s="72"/>
      <c r="D72" s="599"/>
      <c r="E72" s="69"/>
      <c r="F72" s="70"/>
      <c r="G72" s="70"/>
      <c r="H72" s="70"/>
      <c r="I72" s="70"/>
      <c r="J72" s="625"/>
      <c r="K72" s="626"/>
      <c r="L72" s="627"/>
      <c r="M72" s="46"/>
    </row>
    <row r="73" spans="1:13" s="19" customFormat="1" x14ac:dyDescent="0.15">
      <c r="A73" s="50"/>
      <c r="B73" s="156"/>
      <c r="C73" s="742" t="s">
        <v>110</v>
      </c>
      <c r="D73" s="743"/>
      <c r="E73" s="743"/>
      <c r="F73" s="743"/>
      <c r="G73" s="743"/>
      <c r="H73" s="743"/>
      <c r="I73" s="744"/>
      <c r="J73" s="625"/>
      <c r="K73" s="626"/>
      <c r="L73" s="627"/>
      <c r="M73" s="46"/>
    </row>
    <row r="74" spans="1:13" s="19" customFormat="1" x14ac:dyDescent="0.15">
      <c r="A74" s="649"/>
      <c r="B74" s="147"/>
      <c r="C74" s="72" t="s">
        <v>139</v>
      </c>
      <c r="D74" s="597"/>
      <c r="E74" s="69">
        <v>2</v>
      </c>
      <c r="F74" s="70">
        <v>1.7450000000000001</v>
      </c>
      <c r="G74" s="70">
        <v>0.3</v>
      </c>
      <c r="H74" s="70">
        <v>7.4999999999999997E-2</v>
      </c>
      <c r="I74" s="70">
        <f t="shared" si="1"/>
        <v>7.8524999999999998E-2</v>
      </c>
      <c r="J74" s="625"/>
      <c r="K74" s="626"/>
      <c r="L74" s="627"/>
      <c r="M74" s="46"/>
    </row>
    <row r="75" spans="1:13" s="19" customFormat="1" x14ac:dyDescent="0.15">
      <c r="A75" s="650"/>
      <c r="B75" s="148"/>
      <c r="C75" s="72" t="s">
        <v>139</v>
      </c>
      <c r="D75" s="598"/>
      <c r="E75" s="69">
        <v>2</v>
      </c>
      <c r="F75" s="70">
        <v>1.425</v>
      </c>
      <c r="G75" s="70">
        <v>0.3</v>
      </c>
      <c r="H75" s="70">
        <v>7.4999999999999997E-2</v>
      </c>
      <c r="I75" s="70">
        <f t="shared" si="1"/>
        <v>6.4125000000000001E-2</v>
      </c>
      <c r="J75" s="625"/>
      <c r="K75" s="626"/>
      <c r="L75" s="627"/>
      <c r="M75" s="46"/>
    </row>
    <row r="76" spans="1:13" s="19" customFormat="1" x14ac:dyDescent="0.15">
      <c r="A76" s="650"/>
      <c r="B76" s="148"/>
      <c r="C76" s="72" t="s">
        <v>139</v>
      </c>
      <c r="D76" s="598"/>
      <c r="E76" s="69">
        <v>2</v>
      </c>
      <c r="F76" s="70">
        <v>1.8</v>
      </c>
      <c r="G76" s="70">
        <v>0.3</v>
      </c>
      <c r="H76" s="70">
        <v>7.4999999999999997E-2</v>
      </c>
      <c r="I76" s="70">
        <f t="shared" si="1"/>
        <v>8.1000000000000003E-2</v>
      </c>
      <c r="J76" s="625"/>
      <c r="K76" s="626"/>
      <c r="L76" s="627"/>
      <c r="M76" s="46"/>
    </row>
    <row r="77" spans="1:13" s="19" customFormat="1" x14ac:dyDescent="0.15">
      <c r="A77" s="650"/>
      <c r="B77" s="148"/>
      <c r="C77" s="72" t="s">
        <v>140</v>
      </c>
      <c r="D77" s="598"/>
      <c r="E77" s="69">
        <v>2</v>
      </c>
      <c r="F77" s="70">
        <v>3.5150000000000001</v>
      </c>
      <c r="G77" s="70">
        <v>0.3</v>
      </c>
      <c r="H77" s="70">
        <v>7.4999999999999997E-2</v>
      </c>
      <c r="I77" s="70">
        <f t="shared" si="1"/>
        <v>0.15817499999999998</v>
      </c>
      <c r="J77" s="625"/>
      <c r="K77" s="626"/>
      <c r="L77" s="627"/>
      <c r="M77" s="46"/>
    </row>
    <row r="78" spans="1:13" s="19" customFormat="1" x14ac:dyDescent="0.15">
      <c r="A78" s="650"/>
      <c r="B78" s="148"/>
      <c r="C78" s="72" t="s">
        <v>141</v>
      </c>
      <c r="D78" s="598"/>
      <c r="E78" s="69">
        <v>2</v>
      </c>
      <c r="F78" s="70">
        <v>3.585</v>
      </c>
      <c r="G78" s="70">
        <v>0.3</v>
      </c>
      <c r="H78" s="70">
        <v>7.4999999999999997E-2</v>
      </c>
      <c r="I78" s="70">
        <f t="shared" si="1"/>
        <v>0.16132499999999997</v>
      </c>
      <c r="J78" s="625"/>
      <c r="K78" s="626"/>
      <c r="L78" s="627"/>
      <c r="M78" s="46"/>
    </row>
    <row r="79" spans="1:13" s="19" customFormat="1" x14ac:dyDescent="0.15">
      <c r="A79" s="650"/>
      <c r="B79" s="148"/>
      <c r="C79" s="72" t="s">
        <v>142</v>
      </c>
      <c r="D79" s="598"/>
      <c r="E79" s="69">
        <v>2</v>
      </c>
      <c r="F79" s="70">
        <v>1.8</v>
      </c>
      <c r="G79" s="70">
        <v>0.3</v>
      </c>
      <c r="H79" s="70">
        <v>7.4999999999999997E-2</v>
      </c>
      <c r="I79" s="70">
        <f t="shared" si="1"/>
        <v>8.1000000000000003E-2</v>
      </c>
      <c r="J79" s="625"/>
      <c r="K79" s="626"/>
      <c r="L79" s="627"/>
      <c r="M79" s="46"/>
    </row>
    <row r="80" spans="1:13" s="19" customFormat="1" x14ac:dyDescent="0.15">
      <c r="A80" s="650"/>
      <c r="B80" s="148"/>
      <c r="C80" s="72" t="s">
        <v>155</v>
      </c>
      <c r="D80" s="598"/>
      <c r="E80" s="69">
        <v>2</v>
      </c>
      <c r="F80" s="70">
        <v>1.9450000000000001</v>
      </c>
      <c r="G80" s="70">
        <v>0.3</v>
      </c>
      <c r="H80" s="70">
        <v>7.4999999999999997E-2</v>
      </c>
      <c r="I80" s="70">
        <f t="shared" si="1"/>
        <v>8.7525000000000006E-2</v>
      </c>
      <c r="J80" s="625"/>
      <c r="K80" s="626"/>
      <c r="L80" s="627"/>
      <c r="M80" s="46"/>
    </row>
    <row r="81" spans="1:13" s="19" customFormat="1" x14ac:dyDescent="0.15">
      <c r="A81" s="650"/>
      <c r="B81" s="148"/>
      <c r="C81" s="72" t="s">
        <v>145</v>
      </c>
      <c r="D81" s="598"/>
      <c r="E81" s="69">
        <v>2</v>
      </c>
      <c r="F81" s="70">
        <v>1.8</v>
      </c>
      <c r="G81" s="70">
        <v>0.3</v>
      </c>
      <c r="H81" s="70">
        <v>7.4999999999999997E-2</v>
      </c>
      <c r="I81" s="70">
        <f t="shared" si="1"/>
        <v>8.1000000000000003E-2</v>
      </c>
      <c r="J81" s="625"/>
      <c r="K81" s="626"/>
      <c r="L81" s="627"/>
      <c r="M81" s="46"/>
    </row>
    <row r="82" spans="1:13" s="19" customFormat="1" x14ac:dyDescent="0.15">
      <c r="A82" s="650"/>
      <c r="B82" s="148"/>
      <c r="C82" s="72" t="s">
        <v>146</v>
      </c>
      <c r="D82" s="598"/>
      <c r="E82" s="69">
        <v>2</v>
      </c>
      <c r="F82" s="70">
        <v>1.57</v>
      </c>
      <c r="G82" s="70">
        <v>0.3</v>
      </c>
      <c r="H82" s="70">
        <v>7.4999999999999997E-2</v>
      </c>
      <c r="I82" s="70">
        <f t="shared" si="1"/>
        <v>7.0649999999999991E-2</v>
      </c>
      <c r="J82" s="625"/>
      <c r="K82" s="626"/>
      <c r="L82" s="627"/>
      <c r="M82" s="46"/>
    </row>
    <row r="83" spans="1:13" s="19" customFormat="1" x14ac:dyDescent="0.15">
      <c r="A83" s="650"/>
      <c r="B83" s="148"/>
      <c r="C83" s="72" t="s">
        <v>156</v>
      </c>
      <c r="D83" s="598"/>
      <c r="E83" s="69">
        <v>2</v>
      </c>
      <c r="F83" s="70">
        <v>3.2</v>
      </c>
      <c r="G83" s="70">
        <v>0.3</v>
      </c>
      <c r="H83" s="70">
        <v>7.4999999999999997E-2</v>
      </c>
      <c r="I83" s="70">
        <f t="shared" si="1"/>
        <v>0.14399999999999999</v>
      </c>
      <c r="J83" s="625"/>
      <c r="K83" s="626"/>
      <c r="L83" s="627"/>
      <c r="M83" s="46"/>
    </row>
    <row r="84" spans="1:13" s="19" customFormat="1" x14ac:dyDescent="0.15">
      <c r="A84" s="651"/>
      <c r="B84" s="149"/>
      <c r="C84" s="72" t="s">
        <v>148</v>
      </c>
      <c r="D84" s="599"/>
      <c r="E84" s="69">
        <v>2</v>
      </c>
      <c r="F84" s="70">
        <v>4.9649999999999999</v>
      </c>
      <c r="G84" s="70">
        <v>0.3</v>
      </c>
      <c r="H84" s="70">
        <v>7.4999999999999997E-2</v>
      </c>
      <c r="I84" s="70">
        <f t="shared" si="1"/>
        <v>0.22342499999999996</v>
      </c>
      <c r="J84" s="628"/>
      <c r="K84" s="629"/>
      <c r="L84" s="630"/>
      <c r="M84" s="46"/>
    </row>
    <row r="85" spans="1:13" s="19" customFormat="1" x14ac:dyDescent="0.15">
      <c r="A85" s="643"/>
      <c r="B85" s="644"/>
      <c r="C85" s="644"/>
      <c r="D85" s="644"/>
      <c r="E85" s="644"/>
      <c r="F85" s="644"/>
      <c r="G85" s="644"/>
      <c r="H85" s="645"/>
      <c r="I85" s="65">
        <f>SUM(I48:I84)</f>
        <v>3.2915500000000004</v>
      </c>
      <c r="J85" s="65" t="s">
        <v>9</v>
      </c>
      <c r="K85" s="99">
        <f>F88</f>
        <v>7185.15</v>
      </c>
      <c r="L85" s="99">
        <f>I85*K85</f>
        <v>23650.280482500002</v>
      </c>
      <c r="M85" s="46"/>
    </row>
    <row r="86" spans="1:13" s="19" customFormat="1" x14ac:dyDescent="0.15">
      <c r="A86" s="649"/>
      <c r="B86" s="147"/>
      <c r="C86" s="75" t="s">
        <v>23</v>
      </c>
      <c r="D86" s="597"/>
      <c r="E86" s="69" t="s">
        <v>24</v>
      </c>
      <c r="F86" s="70">
        <v>6843</v>
      </c>
      <c r="G86" s="70" t="s">
        <v>25</v>
      </c>
      <c r="H86" s="622"/>
      <c r="I86" s="623"/>
      <c r="J86" s="623"/>
      <c r="K86" s="623"/>
      <c r="L86" s="624"/>
      <c r="M86" s="46"/>
    </row>
    <row r="87" spans="1:13" s="19" customFormat="1" x14ac:dyDescent="0.15">
      <c r="A87" s="650"/>
      <c r="B87" s="148"/>
      <c r="C87" s="75" t="s">
        <v>41</v>
      </c>
      <c r="D87" s="598"/>
      <c r="E87" s="69" t="s">
        <v>24</v>
      </c>
      <c r="F87" s="70">
        <f>ROUND(F86*5%,2)</f>
        <v>342.15</v>
      </c>
      <c r="G87" s="70"/>
      <c r="H87" s="625"/>
      <c r="I87" s="626"/>
      <c r="J87" s="626"/>
      <c r="K87" s="626"/>
      <c r="L87" s="627"/>
      <c r="M87" s="46"/>
    </row>
    <row r="88" spans="1:13" s="19" customFormat="1" x14ac:dyDescent="0.15">
      <c r="A88" s="650"/>
      <c r="B88" s="148"/>
      <c r="C88" s="215"/>
      <c r="D88" s="598"/>
      <c r="E88" s="184"/>
      <c r="F88" s="230">
        <f>SUM(F86:F87)</f>
        <v>7185.15</v>
      </c>
      <c r="G88" s="189"/>
      <c r="H88" s="625"/>
      <c r="I88" s="626"/>
      <c r="J88" s="626"/>
      <c r="K88" s="626"/>
      <c r="L88" s="627"/>
      <c r="M88" s="46"/>
    </row>
    <row r="89" spans="1:13" s="19" customFormat="1" x14ac:dyDescent="0.15">
      <c r="A89" s="156"/>
      <c r="B89" s="157"/>
      <c r="C89" s="219"/>
      <c r="D89" s="182"/>
      <c r="E89" s="173"/>
      <c r="F89" s="183"/>
      <c r="G89" s="180"/>
      <c r="H89" s="180"/>
      <c r="I89" s="180"/>
      <c r="J89" s="180"/>
      <c r="K89" s="180"/>
      <c r="L89" s="181"/>
      <c r="M89" s="46"/>
    </row>
    <row r="90" spans="1:13" s="19" customFormat="1" ht="54.75" customHeight="1" x14ac:dyDescent="0.15">
      <c r="A90" s="158"/>
      <c r="B90" s="188"/>
      <c r="C90" s="656" t="s">
        <v>409</v>
      </c>
      <c r="D90" s="657"/>
      <c r="E90" s="657"/>
      <c r="F90" s="657"/>
      <c r="G90" s="657"/>
      <c r="H90" s="657"/>
      <c r="I90" s="657"/>
      <c r="J90" s="657"/>
      <c r="K90" s="657"/>
      <c r="L90" s="658"/>
      <c r="M90" s="46"/>
    </row>
    <row r="91" spans="1:13" s="19" customFormat="1" x14ac:dyDescent="0.15">
      <c r="A91" s="573"/>
      <c r="B91" s="148"/>
      <c r="C91" s="745" t="s">
        <v>445</v>
      </c>
      <c r="D91" s="176"/>
      <c r="E91" s="70">
        <f t="shared" ref="E91:F107" si="2">E48</f>
        <v>1</v>
      </c>
      <c r="F91" s="70">
        <f t="shared" si="2"/>
        <v>2.35</v>
      </c>
      <c r="G91" s="70"/>
      <c r="H91" s="70">
        <f>G48+H48*2</f>
        <v>0.60000000000000009</v>
      </c>
      <c r="I91" s="70">
        <f>E91*F91*H91</f>
        <v>1.4100000000000004</v>
      </c>
      <c r="J91" s="178"/>
      <c r="K91" s="178"/>
      <c r="L91" s="179"/>
      <c r="M91" s="46"/>
    </row>
    <row r="92" spans="1:13" s="19" customFormat="1" x14ac:dyDescent="0.15">
      <c r="A92" s="574"/>
      <c r="B92" s="148"/>
      <c r="C92" s="745"/>
      <c r="D92" s="176"/>
      <c r="E92" s="70">
        <f t="shared" si="2"/>
        <v>1</v>
      </c>
      <c r="F92" s="70">
        <f t="shared" si="2"/>
        <v>1.7450000000000001</v>
      </c>
      <c r="G92" s="70"/>
      <c r="H92" s="70">
        <f t="shared" ref="H92:H107" si="3">G49+H49*2</f>
        <v>0.60000000000000009</v>
      </c>
      <c r="I92" s="70">
        <f t="shared" ref="I92:I102" si="4">E92*F92*H92</f>
        <v>1.0470000000000002</v>
      </c>
      <c r="J92" s="178"/>
      <c r="K92" s="178"/>
      <c r="L92" s="179"/>
      <c r="M92" s="46"/>
    </row>
    <row r="93" spans="1:13" s="19" customFormat="1" x14ac:dyDescent="0.15">
      <c r="A93" s="574"/>
      <c r="B93" s="148"/>
      <c r="C93" s="745"/>
      <c r="D93" s="192"/>
      <c r="E93" s="70">
        <f t="shared" si="2"/>
        <v>1</v>
      </c>
      <c r="F93" s="70">
        <f t="shared" si="2"/>
        <v>1.425</v>
      </c>
      <c r="G93" s="70"/>
      <c r="H93" s="70">
        <f t="shared" si="3"/>
        <v>0.60000000000000009</v>
      </c>
      <c r="I93" s="70">
        <f t="shared" si="4"/>
        <v>0.8550000000000002</v>
      </c>
      <c r="J93" s="178"/>
      <c r="K93" s="178"/>
      <c r="L93" s="179"/>
      <c r="M93" s="46"/>
    </row>
    <row r="94" spans="1:13" s="19" customFormat="1" x14ac:dyDescent="0.15">
      <c r="A94" s="574"/>
      <c r="B94" s="148"/>
      <c r="C94" s="745"/>
      <c r="D94" s="192"/>
      <c r="E94" s="70">
        <f t="shared" si="2"/>
        <v>1</v>
      </c>
      <c r="F94" s="70">
        <f t="shared" si="2"/>
        <v>1.8</v>
      </c>
      <c r="G94" s="70"/>
      <c r="H94" s="70">
        <f t="shared" si="3"/>
        <v>0.60000000000000009</v>
      </c>
      <c r="I94" s="70">
        <f t="shared" si="4"/>
        <v>1.0800000000000003</v>
      </c>
      <c r="J94" s="178"/>
      <c r="K94" s="178"/>
      <c r="L94" s="179"/>
      <c r="M94" s="46"/>
    </row>
    <row r="95" spans="1:13" s="19" customFormat="1" x14ac:dyDescent="0.15">
      <c r="A95" s="574"/>
      <c r="B95" s="148"/>
      <c r="C95" s="745"/>
      <c r="D95" s="192"/>
      <c r="E95" s="70">
        <f t="shared" si="2"/>
        <v>1</v>
      </c>
      <c r="F95" s="70">
        <f t="shared" si="2"/>
        <v>3.5150000000000001</v>
      </c>
      <c r="G95" s="70"/>
      <c r="H95" s="70">
        <f t="shared" si="3"/>
        <v>0.60000000000000009</v>
      </c>
      <c r="I95" s="70">
        <f t="shared" si="4"/>
        <v>2.1090000000000004</v>
      </c>
      <c r="J95" s="178"/>
      <c r="K95" s="178"/>
      <c r="L95" s="179"/>
      <c r="M95" s="46"/>
    </row>
    <row r="96" spans="1:13" s="19" customFormat="1" x14ac:dyDescent="0.15">
      <c r="A96" s="574"/>
      <c r="B96" s="148"/>
      <c r="C96" s="745"/>
      <c r="D96" s="192"/>
      <c r="E96" s="70">
        <f t="shared" si="2"/>
        <v>1</v>
      </c>
      <c r="F96" s="70">
        <f t="shared" si="2"/>
        <v>3.48</v>
      </c>
      <c r="G96" s="70"/>
      <c r="H96" s="70">
        <f t="shared" si="3"/>
        <v>0.60000000000000009</v>
      </c>
      <c r="I96" s="70">
        <f t="shared" si="4"/>
        <v>2.0880000000000001</v>
      </c>
      <c r="J96" s="178"/>
      <c r="K96" s="178"/>
      <c r="L96" s="179"/>
      <c r="M96" s="46"/>
    </row>
    <row r="97" spans="1:13" s="19" customFormat="1" x14ac:dyDescent="0.15">
      <c r="A97" s="574"/>
      <c r="B97" s="148"/>
      <c r="C97" s="745"/>
      <c r="D97" s="192"/>
      <c r="E97" s="70">
        <f t="shared" si="2"/>
        <v>1</v>
      </c>
      <c r="F97" s="70">
        <f t="shared" si="2"/>
        <v>1.8</v>
      </c>
      <c r="G97" s="70"/>
      <c r="H97" s="70">
        <f t="shared" si="3"/>
        <v>0.60000000000000009</v>
      </c>
      <c r="I97" s="70">
        <f t="shared" si="4"/>
        <v>1.0800000000000003</v>
      </c>
      <c r="J97" s="178"/>
      <c r="K97" s="178"/>
      <c r="L97" s="179"/>
      <c r="M97" s="46"/>
    </row>
    <row r="98" spans="1:13" s="19" customFormat="1" x14ac:dyDescent="0.15">
      <c r="A98" s="574"/>
      <c r="B98" s="148"/>
      <c r="C98" s="745"/>
      <c r="D98" s="192"/>
      <c r="E98" s="70">
        <f t="shared" si="2"/>
        <v>1</v>
      </c>
      <c r="F98" s="70">
        <f t="shared" si="2"/>
        <v>0.89500000000000002</v>
      </c>
      <c r="G98" s="70"/>
      <c r="H98" s="70">
        <f t="shared" si="3"/>
        <v>0.60000000000000009</v>
      </c>
      <c r="I98" s="70">
        <f t="shared" si="4"/>
        <v>0.53700000000000014</v>
      </c>
      <c r="J98" s="178"/>
      <c r="K98" s="178"/>
      <c r="L98" s="179"/>
      <c r="M98" s="46"/>
    </row>
    <row r="99" spans="1:13" s="19" customFormat="1" x14ac:dyDescent="0.15">
      <c r="A99" s="574"/>
      <c r="B99" s="148"/>
      <c r="C99" s="745"/>
      <c r="D99" s="192"/>
      <c r="E99" s="70">
        <f t="shared" si="2"/>
        <v>1</v>
      </c>
      <c r="F99" s="70">
        <f t="shared" si="2"/>
        <v>0.6</v>
      </c>
      <c r="G99" s="70"/>
      <c r="H99" s="70">
        <f t="shared" si="3"/>
        <v>0.60000000000000009</v>
      </c>
      <c r="I99" s="70">
        <f t="shared" si="4"/>
        <v>0.36000000000000004</v>
      </c>
      <c r="J99" s="178"/>
      <c r="K99" s="178"/>
      <c r="L99" s="179"/>
      <c r="M99" s="46"/>
    </row>
    <row r="100" spans="1:13" s="19" customFormat="1" x14ac:dyDescent="0.15">
      <c r="A100" s="574"/>
      <c r="B100" s="148"/>
      <c r="C100" s="745"/>
      <c r="D100" s="192"/>
      <c r="E100" s="70">
        <f t="shared" si="2"/>
        <v>1</v>
      </c>
      <c r="F100" s="70">
        <f t="shared" si="2"/>
        <v>1.8</v>
      </c>
      <c r="G100" s="70"/>
      <c r="H100" s="70">
        <f t="shared" si="3"/>
        <v>0.60000000000000009</v>
      </c>
      <c r="I100" s="70">
        <f t="shared" si="4"/>
        <v>1.0800000000000003</v>
      </c>
      <c r="J100" s="178"/>
      <c r="K100" s="178"/>
      <c r="L100" s="179"/>
      <c r="M100" s="46"/>
    </row>
    <row r="101" spans="1:13" s="19" customFormat="1" x14ac:dyDescent="0.15">
      <c r="A101" s="574"/>
      <c r="B101" s="148"/>
      <c r="C101" s="745"/>
      <c r="D101" s="192"/>
      <c r="E101" s="70">
        <f t="shared" si="2"/>
        <v>1</v>
      </c>
      <c r="F101" s="70">
        <f t="shared" si="2"/>
        <v>1.57</v>
      </c>
      <c r="G101" s="70"/>
      <c r="H101" s="70">
        <f t="shared" si="3"/>
        <v>0.60000000000000009</v>
      </c>
      <c r="I101" s="70">
        <f t="shared" si="4"/>
        <v>0.94200000000000017</v>
      </c>
      <c r="J101" s="178"/>
      <c r="K101" s="178"/>
      <c r="L101" s="179"/>
      <c r="M101" s="46"/>
    </row>
    <row r="102" spans="1:13" s="19" customFormat="1" x14ac:dyDescent="0.15">
      <c r="A102" s="574"/>
      <c r="B102" s="148"/>
      <c r="C102" s="745"/>
      <c r="D102" s="192"/>
      <c r="E102" s="70">
        <f t="shared" si="2"/>
        <v>1</v>
      </c>
      <c r="F102" s="70">
        <f t="shared" si="2"/>
        <v>1.03</v>
      </c>
      <c r="G102" s="70"/>
      <c r="H102" s="70">
        <f t="shared" si="3"/>
        <v>0.60000000000000009</v>
      </c>
      <c r="I102" s="70">
        <f t="shared" si="4"/>
        <v>0.6180000000000001</v>
      </c>
      <c r="J102" s="178"/>
      <c r="K102" s="178"/>
      <c r="L102" s="179"/>
      <c r="M102" s="46"/>
    </row>
    <row r="103" spans="1:13" s="19" customFormat="1" x14ac:dyDescent="0.15">
      <c r="A103" s="574"/>
      <c r="B103" s="148"/>
      <c r="C103" s="745"/>
      <c r="D103" s="192"/>
      <c r="E103" s="70">
        <f t="shared" si="2"/>
        <v>1</v>
      </c>
      <c r="F103" s="70">
        <f t="shared" si="2"/>
        <v>0.7</v>
      </c>
      <c r="G103" s="70"/>
      <c r="H103" s="70">
        <f t="shared" si="3"/>
        <v>0.60000000000000009</v>
      </c>
      <c r="I103" s="70">
        <f>E103*F103*H103</f>
        <v>0.42000000000000004</v>
      </c>
      <c r="J103" s="178"/>
      <c r="K103" s="178"/>
      <c r="L103" s="179"/>
      <c r="M103" s="46"/>
    </row>
    <row r="104" spans="1:13" s="19" customFormat="1" x14ac:dyDescent="0.15">
      <c r="A104" s="574"/>
      <c r="B104" s="148"/>
      <c r="C104" s="745"/>
      <c r="D104" s="192"/>
      <c r="E104" s="70">
        <f t="shared" si="2"/>
        <v>1</v>
      </c>
      <c r="F104" s="70">
        <f t="shared" si="2"/>
        <v>4.59</v>
      </c>
      <c r="G104" s="70"/>
      <c r="H104" s="70">
        <f t="shared" si="3"/>
        <v>0.60000000000000009</v>
      </c>
      <c r="I104" s="70">
        <f>E104*F104*H104</f>
        <v>2.7540000000000004</v>
      </c>
      <c r="J104" s="178"/>
      <c r="K104" s="178"/>
      <c r="L104" s="179"/>
      <c r="M104" s="46"/>
    </row>
    <row r="105" spans="1:13" s="19" customFormat="1" x14ac:dyDescent="0.15">
      <c r="A105" s="574"/>
      <c r="B105" s="148"/>
      <c r="C105" s="745"/>
      <c r="D105" s="192"/>
      <c r="E105" s="70">
        <f t="shared" si="2"/>
        <v>1</v>
      </c>
      <c r="F105" s="70">
        <f t="shared" si="2"/>
        <v>3.4350000000000001</v>
      </c>
      <c r="G105" s="70"/>
      <c r="H105" s="70">
        <f t="shared" si="3"/>
        <v>0.60000000000000009</v>
      </c>
      <c r="I105" s="70">
        <f>E105*F105*H105</f>
        <v>2.0610000000000004</v>
      </c>
      <c r="J105" s="178"/>
      <c r="K105" s="178"/>
      <c r="L105" s="179"/>
      <c r="M105" s="46"/>
    </row>
    <row r="106" spans="1:13" s="19" customFormat="1" x14ac:dyDescent="0.15">
      <c r="A106" s="574"/>
      <c r="B106" s="148"/>
      <c r="C106" s="745"/>
      <c r="D106" s="192"/>
      <c r="E106" s="70">
        <f t="shared" si="2"/>
        <v>1</v>
      </c>
      <c r="F106" s="70">
        <f t="shared" si="2"/>
        <v>2.42</v>
      </c>
      <c r="G106" s="70"/>
      <c r="H106" s="70">
        <f t="shared" si="3"/>
        <v>0.60000000000000009</v>
      </c>
      <c r="I106" s="70">
        <f>E106*F106*H106</f>
        <v>1.4520000000000002</v>
      </c>
      <c r="J106" s="178"/>
      <c r="K106" s="178"/>
      <c r="L106" s="179"/>
      <c r="M106" s="46"/>
    </row>
    <row r="107" spans="1:13" s="19" customFormat="1" x14ac:dyDescent="0.15">
      <c r="A107" s="574"/>
      <c r="B107" s="148"/>
      <c r="C107" s="745"/>
      <c r="D107" s="192"/>
      <c r="E107" s="70">
        <f t="shared" si="2"/>
        <v>1</v>
      </c>
      <c r="F107" s="70">
        <f t="shared" si="2"/>
        <v>4.335</v>
      </c>
      <c r="G107" s="70"/>
      <c r="H107" s="70">
        <f t="shared" si="3"/>
        <v>0.60000000000000009</v>
      </c>
      <c r="I107" s="70">
        <f>E107*F107*H107</f>
        <v>2.6010000000000004</v>
      </c>
      <c r="J107" s="178"/>
      <c r="K107" s="178"/>
      <c r="L107" s="179"/>
      <c r="M107" s="46"/>
    </row>
    <row r="108" spans="1:13" s="19" customFormat="1" x14ac:dyDescent="0.15">
      <c r="A108" s="574"/>
      <c r="B108" s="148"/>
      <c r="C108" s="745" t="s">
        <v>444</v>
      </c>
      <c r="D108" s="192"/>
      <c r="E108" s="70">
        <f t="shared" ref="E108:F113" si="5">E66</f>
        <v>1</v>
      </c>
      <c r="F108" s="70">
        <f t="shared" si="5"/>
        <v>0.93</v>
      </c>
      <c r="G108" s="70"/>
      <c r="H108" s="70">
        <f t="shared" ref="H108:H113" si="6">G66+H66*2</f>
        <v>0.60000000000000009</v>
      </c>
      <c r="I108" s="70">
        <f t="shared" ref="I108:I113" si="7">E108*F108*H108</f>
        <v>0.55800000000000016</v>
      </c>
      <c r="J108" s="178"/>
      <c r="K108" s="178"/>
      <c r="L108" s="179"/>
      <c r="M108" s="46"/>
    </row>
    <row r="109" spans="1:13" s="19" customFormat="1" x14ac:dyDescent="0.15">
      <c r="A109" s="574"/>
      <c r="B109" s="148"/>
      <c r="C109" s="745"/>
      <c r="D109" s="192"/>
      <c r="E109" s="70">
        <f t="shared" si="5"/>
        <v>1</v>
      </c>
      <c r="F109" s="70">
        <f t="shared" si="5"/>
        <v>1</v>
      </c>
      <c r="G109" s="70"/>
      <c r="H109" s="70">
        <f t="shared" si="6"/>
        <v>0.60000000000000009</v>
      </c>
      <c r="I109" s="70">
        <f t="shared" si="7"/>
        <v>0.60000000000000009</v>
      </c>
      <c r="J109" s="178"/>
      <c r="K109" s="178"/>
      <c r="L109" s="179"/>
      <c r="M109" s="46"/>
    </row>
    <row r="110" spans="1:13" s="19" customFormat="1" x14ac:dyDescent="0.15">
      <c r="A110" s="574"/>
      <c r="B110" s="148"/>
      <c r="C110" s="745"/>
      <c r="D110" s="192"/>
      <c r="E110" s="70">
        <f t="shared" si="5"/>
        <v>2</v>
      </c>
      <c r="F110" s="70">
        <f t="shared" si="5"/>
        <v>1</v>
      </c>
      <c r="G110" s="70"/>
      <c r="H110" s="70">
        <f t="shared" si="6"/>
        <v>0.60000000000000009</v>
      </c>
      <c r="I110" s="70">
        <f t="shared" si="7"/>
        <v>1.2000000000000002</v>
      </c>
      <c r="J110" s="178"/>
      <c r="K110" s="178"/>
      <c r="L110" s="179"/>
      <c r="M110" s="46"/>
    </row>
    <row r="111" spans="1:13" s="19" customFormat="1" x14ac:dyDescent="0.15">
      <c r="A111" s="574"/>
      <c r="B111" s="148"/>
      <c r="C111" s="745"/>
      <c r="D111" s="192"/>
      <c r="E111" s="70">
        <f t="shared" si="5"/>
        <v>1</v>
      </c>
      <c r="F111" s="70">
        <f t="shared" si="5"/>
        <v>1</v>
      </c>
      <c r="G111" s="70"/>
      <c r="H111" s="70">
        <f t="shared" si="6"/>
        <v>0.60000000000000009</v>
      </c>
      <c r="I111" s="70">
        <f t="shared" si="7"/>
        <v>0.60000000000000009</v>
      </c>
      <c r="J111" s="178"/>
      <c r="K111" s="178"/>
      <c r="L111" s="179"/>
      <c r="M111" s="46"/>
    </row>
    <row r="112" spans="1:13" s="19" customFormat="1" x14ac:dyDescent="0.15">
      <c r="A112" s="574"/>
      <c r="B112" s="148"/>
      <c r="C112" s="745"/>
      <c r="D112" s="192"/>
      <c r="E112" s="70">
        <f t="shared" si="5"/>
        <v>1</v>
      </c>
      <c r="F112" s="70">
        <f t="shared" si="5"/>
        <v>1</v>
      </c>
      <c r="G112" s="70"/>
      <c r="H112" s="70">
        <f t="shared" si="6"/>
        <v>0.60000000000000009</v>
      </c>
      <c r="I112" s="70">
        <f t="shared" si="7"/>
        <v>0.60000000000000009</v>
      </c>
      <c r="J112" s="178"/>
      <c r="K112" s="178"/>
      <c r="L112" s="179"/>
      <c r="M112" s="46"/>
    </row>
    <row r="113" spans="1:13" s="19" customFormat="1" x14ac:dyDescent="0.15">
      <c r="A113" s="575"/>
      <c r="B113" s="149"/>
      <c r="C113" s="745"/>
      <c r="D113" s="192"/>
      <c r="E113" s="70">
        <f t="shared" si="5"/>
        <v>9</v>
      </c>
      <c r="F113" s="70">
        <f t="shared" si="5"/>
        <v>0.9</v>
      </c>
      <c r="G113" s="70"/>
      <c r="H113" s="70">
        <f t="shared" si="6"/>
        <v>0.60000000000000009</v>
      </c>
      <c r="I113" s="70">
        <f t="shared" si="7"/>
        <v>4.8600000000000003</v>
      </c>
      <c r="J113" s="178"/>
      <c r="K113" s="178"/>
      <c r="L113" s="179"/>
      <c r="M113" s="46"/>
    </row>
    <row r="114" spans="1:13" s="19" customFormat="1" x14ac:dyDescent="0.15">
      <c r="A114" s="573"/>
      <c r="B114" s="148"/>
      <c r="C114" s="745" t="s">
        <v>446</v>
      </c>
      <c r="D114" s="192"/>
      <c r="E114" s="70">
        <f t="shared" ref="E114:G124" si="8">E74</f>
        <v>2</v>
      </c>
      <c r="F114" s="70">
        <f t="shared" si="8"/>
        <v>1.7450000000000001</v>
      </c>
      <c r="G114" s="70">
        <f t="shared" si="8"/>
        <v>0.3</v>
      </c>
      <c r="H114" s="70"/>
      <c r="I114" s="70">
        <f>E114*F114*G114</f>
        <v>1.0469999999999999</v>
      </c>
      <c r="J114" s="178"/>
      <c r="K114" s="178"/>
      <c r="L114" s="179"/>
      <c r="M114" s="46"/>
    </row>
    <row r="115" spans="1:13" s="19" customFormat="1" x14ac:dyDescent="0.15">
      <c r="A115" s="574"/>
      <c r="B115" s="148"/>
      <c r="C115" s="745"/>
      <c r="D115" s="192"/>
      <c r="E115" s="70">
        <f t="shared" si="8"/>
        <v>2</v>
      </c>
      <c r="F115" s="70">
        <f t="shared" si="8"/>
        <v>1.425</v>
      </c>
      <c r="G115" s="70">
        <f t="shared" si="8"/>
        <v>0.3</v>
      </c>
      <c r="H115" s="70"/>
      <c r="I115" s="70">
        <f t="shared" ref="I115:I124" si="9">E115*F115*G115</f>
        <v>0.85499999999999998</v>
      </c>
      <c r="J115" s="178"/>
      <c r="K115" s="178"/>
      <c r="L115" s="179"/>
      <c r="M115" s="46"/>
    </row>
    <row r="116" spans="1:13" s="19" customFormat="1" x14ac:dyDescent="0.15">
      <c r="A116" s="574"/>
      <c r="B116" s="148"/>
      <c r="C116" s="745"/>
      <c r="D116" s="192"/>
      <c r="E116" s="70">
        <f t="shared" si="8"/>
        <v>2</v>
      </c>
      <c r="F116" s="70">
        <f t="shared" si="8"/>
        <v>1.8</v>
      </c>
      <c r="G116" s="70">
        <f t="shared" si="8"/>
        <v>0.3</v>
      </c>
      <c r="H116" s="70"/>
      <c r="I116" s="70">
        <f t="shared" si="9"/>
        <v>1.08</v>
      </c>
      <c r="J116" s="178"/>
      <c r="K116" s="178"/>
      <c r="L116" s="179"/>
      <c r="M116" s="46"/>
    </row>
    <row r="117" spans="1:13" s="19" customFormat="1" x14ac:dyDescent="0.15">
      <c r="A117" s="574"/>
      <c r="B117" s="148"/>
      <c r="C117" s="745"/>
      <c r="D117" s="192"/>
      <c r="E117" s="70">
        <f t="shared" si="8"/>
        <v>2</v>
      </c>
      <c r="F117" s="70">
        <f t="shared" si="8"/>
        <v>3.5150000000000001</v>
      </c>
      <c r="G117" s="70">
        <f t="shared" si="8"/>
        <v>0.3</v>
      </c>
      <c r="H117" s="70"/>
      <c r="I117" s="70">
        <f t="shared" si="9"/>
        <v>2.109</v>
      </c>
      <c r="J117" s="178"/>
      <c r="K117" s="178"/>
      <c r="L117" s="179"/>
      <c r="M117" s="46"/>
    </row>
    <row r="118" spans="1:13" s="19" customFormat="1" x14ac:dyDescent="0.15">
      <c r="A118" s="574"/>
      <c r="B118" s="148"/>
      <c r="C118" s="745"/>
      <c r="D118" s="192"/>
      <c r="E118" s="70">
        <f t="shared" si="8"/>
        <v>2</v>
      </c>
      <c r="F118" s="70">
        <f t="shared" si="8"/>
        <v>3.585</v>
      </c>
      <c r="G118" s="70">
        <f t="shared" si="8"/>
        <v>0.3</v>
      </c>
      <c r="H118" s="70"/>
      <c r="I118" s="70">
        <f t="shared" si="9"/>
        <v>2.1509999999999998</v>
      </c>
      <c r="J118" s="178"/>
      <c r="K118" s="178"/>
      <c r="L118" s="179"/>
      <c r="M118" s="46"/>
    </row>
    <row r="119" spans="1:13" s="19" customFormat="1" x14ac:dyDescent="0.15">
      <c r="A119" s="574"/>
      <c r="B119" s="148"/>
      <c r="C119" s="745"/>
      <c r="D119" s="192"/>
      <c r="E119" s="70">
        <f t="shared" si="8"/>
        <v>2</v>
      </c>
      <c r="F119" s="70">
        <f t="shared" si="8"/>
        <v>1.8</v>
      </c>
      <c r="G119" s="70">
        <f t="shared" si="8"/>
        <v>0.3</v>
      </c>
      <c r="H119" s="70"/>
      <c r="I119" s="70">
        <f t="shared" si="9"/>
        <v>1.08</v>
      </c>
      <c r="J119" s="178"/>
      <c r="K119" s="178"/>
      <c r="L119" s="179"/>
      <c r="M119" s="46"/>
    </row>
    <row r="120" spans="1:13" s="19" customFormat="1" x14ac:dyDescent="0.15">
      <c r="A120" s="574"/>
      <c r="B120" s="148"/>
      <c r="C120" s="745"/>
      <c r="D120" s="192"/>
      <c r="E120" s="70">
        <f t="shared" si="8"/>
        <v>2</v>
      </c>
      <c r="F120" s="70">
        <f t="shared" si="8"/>
        <v>1.9450000000000001</v>
      </c>
      <c r="G120" s="70">
        <f t="shared" si="8"/>
        <v>0.3</v>
      </c>
      <c r="H120" s="70"/>
      <c r="I120" s="70">
        <f t="shared" si="9"/>
        <v>1.167</v>
      </c>
      <c r="J120" s="178"/>
      <c r="K120" s="178"/>
      <c r="L120" s="179"/>
      <c r="M120" s="46"/>
    </row>
    <row r="121" spans="1:13" s="19" customFormat="1" x14ac:dyDescent="0.15">
      <c r="A121" s="574"/>
      <c r="B121" s="148"/>
      <c r="C121" s="745"/>
      <c r="D121" s="192"/>
      <c r="E121" s="70">
        <f t="shared" si="8"/>
        <v>2</v>
      </c>
      <c r="F121" s="70">
        <f t="shared" si="8"/>
        <v>1.8</v>
      </c>
      <c r="G121" s="70">
        <f t="shared" si="8"/>
        <v>0.3</v>
      </c>
      <c r="H121" s="70"/>
      <c r="I121" s="70">
        <f t="shared" si="9"/>
        <v>1.08</v>
      </c>
      <c r="J121" s="178"/>
      <c r="K121" s="178"/>
      <c r="L121" s="179"/>
      <c r="M121" s="46"/>
    </row>
    <row r="122" spans="1:13" s="19" customFormat="1" x14ac:dyDescent="0.15">
      <c r="A122" s="574"/>
      <c r="B122" s="148"/>
      <c r="C122" s="745"/>
      <c r="D122" s="192"/>
      <c r="E122" s="70">
        <f t="shared" si="8"/>
        <v>2</v>
      </c>
      <c r="F122" s="70">
        <f t="shared" si="8"/>
        <v>1.57</v>
      </c>
      <c r="G122" s="70">
        <f t="shared" si="8"/>
        <v>0.3</v>
      </c>
      <c r="H122" s="70"/>
      <c r="I122" s="70">
        <f t="shared" si="9"/>
        <v>0.94199999999999995</v>
      </c>
      <c r="J122" s="178"/>
      <c r="K122" s="178"/>
      <c r="L122" s="179"/>
      <c r="M122" s="46"/>
    </row>
    <row r="123" spans="1:13" s="19" customFormat="1" x14ac:dyDescent="0.15">
      <c r="A123" s="574"/>
      <c r="B123" s="148"/>
      <c r="C123" s="745"/>
      <c r="D123" s="192"/>
      <c r="E123" s="70">
        <f t="shared" si="8"/>
        <v>2</v>
      </c>
      <c r="F123" s="70">
        <f t="shared" si="8"/>
        <v>3.2</v>
      </c>
      <c r="G123" s="70">
        <f t="shared" si="8"/>
        <v>0.3</v>
      </c>
      <c r="H123" s="70"/>
      <c r="I123" s="70">
        <f t="shared" si="9"/>
        <v>1.92</v>
      </c>
      <c r="J123" s="178"/>
      <c r="K123" s="178"/>
      <c r="L123" s="179"/>
      <c r="M123" s="46"/>
    </row>
    <row r="124" spans="1:13" s="19" customFormat="1" x14ac:dyDescent="0.15">
      <c r="A124" s="575"/>
      <c r="B124" s="149"/>
      <c r="C124" s="745"/>
      <c r="D124" s="192"/>
      <c r="E124" s="70">
        <f t="shared" si="8"/>
        <v>2</v>
      </c>
      <c r="F124" s="70">
        <f t="shared" si="8"/>
        <v>4.9649999999999999</v>
      </c>
      <c r="G124" s="70">
        <f t="shared" si="8"/>
        <v>0.3</v>
      </c>
      <c r="H124" s="70"/>
      <c r="I124" s="70">
        <f t="shared" si="9"/>
        <v>2.9789999999999996</v>
      </c>
      <c r="J124" s="178"/>
      <c r="K124" s="178"/>
      <c r="L124" s="179"/>
      <c r="M124" s="46"/>
    </row>
    <row r="125" spans="1:13" s="19" customFormat="1" x14ac:dyDescent="0.15">
      <c r="A125" s="643"/>
      <c r="B125" s="644"/>
      <c r="C125" s="644"/>
      <c r="D125" s="644"/>
      <c r="E125" s="644"/>
      <c r="F125" s="644"/>
      <c r="G125" s="644"/>
      <c r="H125" s="645"/>
      <c r="I125" s="65">
        <f>SUM(I91:I124)</f>
        <v>47.32200000000001</v>
      </c>
      <c r="J125" s="65" t="s">
        <v>400</v>
      </c>
      <c r="K125" s="99">
        <v>645</v>
      </c>
      <c r="L125" s="99">
        <f>I125*K125</f>
        <v>30522.690000000006</v>
      </c>
      <c r="M125" s="46"/>
    </row>
    <row r="126" spans="1:13" s="19" customFormat="1" x14ac:dyDescent="0.15">
      <c r="A126" s="156"/>
      <c r="B126" s="157"/>
      <c r="C126" s="219"/>
      <c r="D126" s="182"/>
      <c r="E126" s="173"/>
      <c r="F126" s="183"/>
      <c r="G126" s="180"/>
      <c r="H126" s="180"/>
      <c r="I126" s="180"/>
      <c r="J126" s="180"/>
      <c r="K126" s="180"/>
      <c r="L126" s="181"/>
      <c r="M126" s="46"/>
    </row>
    <row r="127" spans="1:13" s="19" customFormat="1" x14ac:dyDescent="0.15">
      <c r="A127" s="50"/>
      <c r="B127" s="156"/>
      <c r="C127" s="721" t="s">
        <v>15</v>
      </c>
      <c r="D127" s="722"/>
      <c r="E127" s="722"/>
      <c r="F127" s="722"/>
      <c r="G127" s="722"/>
      <c r="H127" s="722"/>
      <c r="I127" s="723"/>
      <c r="J127" s="622"/>
      <c r="K127" s="623"/>
      <c r="L127" s="624"/>
      <c r="M127" s="46"/>
    </row>
    <row r="128" spans="1:13" s="19" customFormat="1" x14ac:dyDescent="0.15">
      <c r="A128" s="649"/>
      <c r="B128" s="147"/>
      <c r="C128" s="701" t="s">
        <v>67</v>
      </c>
      <c r="D128" s="597"/>
      <c r="E128" s="69">
        <v>2</v>
      </c>
      <c r="F128" s="70">
        <v>10.585000000000001</v>
      </c>
      <c r="G128" s="70">
        <v>0.3</v>
      </c>
      <c r="H128" s="70">
        <v>0.6</v>
      </c>
      <c r="I128" s="70">
        <f t="shared" ref="I128:I148" si="10">ROUND(E128*F128*G128*H128,2)</f>
        <v>3.81</v>
      </c>
      <c r="J128" s="625"/>
      <c r="K128" s="626"/>
      <c r="L128" s="627"/>
      <c r="M128" s="46"/>
    </row>
    <row r="129" spans="1:13" s="19" customFormat="1" x14ac:dyDescent="0.15">
      <c r="A129" s="650"/>
      <c r="B129" s="148"/>
      <c r="C129" s="757"/>
      <c r="D129" s="598"/>
      <c r="E129" s="69">
        <v>1</v>
      </c>
      <c r="F129" s="70">
        <v>10.585000000000001</v>
      </c>
      <c r="G129" s="70">
        <v>0.45</v>
      </c>
      <c r="H129" s="70">
        <v>0.6</v>
      </c>
      <c r="I129" s="70">
        <f t="shared" si="10"/>
        <v>2.86</v>
      </c>
      <c r="J129" s="625"/>
      <c r="K129" s="626"/>
      <c r="L129" s="627"/>
      <c r="M129" s="46"/>
    </row>
    <row r="130" spans="1:13" s="19" customFormat="1" x14ac:dyDescent="0.15">
      <c r="A130" s="650"/>
      <c r="B130" s="148"/>
      <c r="C130" s="757"/>
      <c r="D130" s="598"/>
      <c r="E130" s="69">
        <v>1</v>
      </c>
      <c r="F130" s="70">
        <v>4.3600000000000003</v>
      </c>
      <c r="G130" s="70">
        <v>0.2</v>
      </c>
      <c r="H130" s="70">
        <v>0.6</v>
      </c>
      <c r="I130" s="70">
        <f t="shared" si="10"/>
        <v>0.52</v>
      </c>
      <c r="J130" s="625"/>
      <c r="K130" s="626"/>
      <c r="L130" s="627"/>
      <c r="M130" s="46"/>
    </row>
    <row r="131" spans="1:13" s="19" customFormat="1" x14ac:dyDescent="0.15">
      <c r="A131" s="650"/>
      <c r="B131" s="148"/>
      <c r="C131" s="757"/>
      <c r="D131" s="598"/>
      <c r="E131" s="69">
        <v>1</v>
      </c>
      <c r="F131" s="70">
        <v>10.585000000000001</v>
      </c>
      <c r="G131" s="70">
        <v>0.3</v>
      </c>
      <c r="H131" s="70">
        <v>0.6</v>
      </c>
      <c r="I131" s="70">
        <f t="shared" si="10"/>
        <v>1.91</v>
      </c>
      <c r="J131" s="625"/>
      <c r="K131" s="626"/>
      <c r="L131" s="627"/>
      <c r="M131" s="46"/>
    </row>
    <row r="132" spans="1:13" s="19" customFormat="1" x14ac:dyDescent="0.15">
      <c r="A132" s="650"/>
      <c r="B132" s="148"/>
      <c r="C132" s="757"/>
      <c r="D132" s="598"/>
      <c r="E132" s="69">
        <v>2</v>
      </c>
      <c r="F132" s="70">
        <v>2</v>
      </c>
      <c r="G132" s="70">
        <v>0.2</v>
      </c>
      <c r="H132" s="70">
        <v>0.6</v>
      </c>
      <c r="I132" s="70">
        <f t="shared" si="10"/>
        <v>0.48</v>
      </c>
      <c r="J132" s="625"/>
      <c r="K132" s="626"/>
      <c r="L132" s="627"/>
      <c r="M132" s="46"/>
    </row>
    <row r="133" spans="1:13" s="19" customFormat="1" x14ac:dyDescent="0.15">
      <c r="A133" s="650"/>
      <c r="B133" s="148"/>
      <c r="C133" s="757"/>
      <c r="D133" s="598"/>
      <c r="E133" s="69">
        <v>1</v>
      </c>
      <c r="F133" s="70">
        <v>8.5850000000000009</v>
      </c>
      <c r="G133" s="70">
        <v>0.3</v>
      </c>
      <c r="H133" s="70">
        <v>0.75</v>
      </c>
      <c r="I133" s="70">
        <f t="shared" si="10"/>
        <v>1.93</v>
      </c>
      <c r="J133" s="625"/>
      <c r="K133" s="626"/>
      <c r="L133" s="627"/>
      <c r="M133" s="46"/>
    </row>
    <row r="134" spans="1:13" s="19" customFormat="1" x14ac:dyDescent="0.15">
      <c r="A134" s="650"/>
      <c r="B134" s="148"/>
      <c r="C134" s="757"/>
      <c r="D134" s="598"/>
      <c r="E134" s="69">
        <v>1</v>
      </c>
      <c r="F134" s="70">
        <v>4.05</v>
      </c>
      <c r="G134" s="70">
        <v>0.2</v>
      </c>
      <c r="H134" s="70">
        <v>0.6</v>
      </c>
      <c r="I134" s="70">
        <f t="shared" si="10"/>
        <v>0.49</v>
      </c>
      <c r="J134" s="625"/>
      <c r="K134" s="626"/>
      <c r="L134" s="627"/>
      <c r="M134" s="46"/>
    </row>
    <row r="135" spans="1:13" s="19" customFormat="1" x14ac:dyDescent="0.15">
      <c r="A135" s="650"/>
      <c r="B135" s="148"/>
      <c r="C135" s="757"/>
      <c r="D135" s="598"/>
      <c r="E135" s="69">
        <v>1</v>
      </c>
      <c r="F135" s="70">
        <v>3.4350000000000001</v>
      </c>
      <c r="G135" s="70">
        <v>0.3</v>
      </c>
      <c r="H135" s="70">
        <v>0.6</v>
      </c>
      <c r="I135" s="70">
        <f t="shared" si="10"/>
        <v>0.62</v>
      </c>
      <c r="J135" s="625"/>
      <c r="K135" s="626"/>
      <c r="L135" s="627"/>
      <c r="M135" s="46"/>
    </row>
    <row r="136" spans="1:13" s="19" customFormat="1" x14ac:dyDescent="0.15">
      <c r="A136" s="650"/>
      <c r="B136" s="148"/>
      <c r="C136" s="757"/>
      <c r="D136" s="598"/>
      <c r="E136" s="69">
        <v>1</v>
      </c>
      <c r="F136" s="70">
        <v>3.4350000000000001</v>
      </c>
      <c r="G136" s="70">
        <v>0.2</v>
      </c>
      <c r="H136" s="70">
        <v>0.6</v>
      </c>
      <c r="I136" s="70">
        <f t="shared" si="10"/>
        <v>0.41</v>
      </c>
      <c r="J136" s="625"/>
      <c r="K136" s="626"/>
      <c r="L136" s="627"/>
      <c r="M136" s="46"/>
    </row>
    <row r="137" spans="1:13" s="19" customFormat="1" x14ac:dyDescent="0.15">
      <c r="A137" s="651"/>
      <c r="B137" s="149"/>
      <c r="C137" s="702"/>
      <c r="D137" s="599"/>
      <c r="E137" s="69">
        <v>1</v>
      </c>
      <c r="F137" s="70">
        <v>6.9550000000000001</v>
      </c>
      <c r="G137" s="70">
        <v>0.3</v>
      </c>
      <c r="H137" s="70">
        <v>0.6</v>
      </c>
      <c r="I137" s="70">
        <f t="shared" si="10"/>
        <v>1.25</v>
      </c>
      <c r="J137" s="625"/>
      <c r="K137" s="626"/>
      <c r="L137" s="627"/>
      <c r="M137" s="46"/>
    </row>
    <row r="138" spans="1:13" s="19" customFormat="1" x14ac:dyDescent="0.15">
      <c r="A138" s="649"/>
      <c r="B138" s="147"/>
      <c r="C138" s="701" t="s">
        <v>68</v>
      </c>
      <c r="D138" s="597"/>
      <c r="E138" s="69">
        <v>1</v>
      </c>
      <c r="F138" s="70">
        <v>14.65</v>
      </c>
      <c r="G138" s="70">
        <v>0.3</v>
      </c>
      <c r="H138" s="70">
        <v>0.6</v>
      </c>
      <c r="I138" s="70">
        <f t="shared" si="10"/>
        <v>2.64</v>
      </c>
      <c r="J138" s="625"/>
      <c r="K138" s="626"/>
      <c r="L138" s="627"/>
      <c r="M138" s="46"/>
    </row>
    <row r="139" spans="1:13" s="19" customFormat="1" x14ac:dyDescent="0.15">
      <c r="A139" s="650"/>
      <c r="B139" s="148"/>
      <c r="C139" s="757"/>
      <c r="D139" s="598"/>
      <c r="E139" s="69">
        <v>1</v>
      </c>
      <c r="F139" s="70">
        <v>9.44</v>
      </c>
      <c r="G139" s="70">
        <v>0.2</v>
      </c>
      <c r="H139" s="70">
        <v>0.6</v>
      </c>
      <c r="I139" s="70">
        <f t="shared" si="10"/>
        <v>1.1299999999999999</v>
      </c>
      <c r="J139" s="625"/>
      <c r="K139" s="626"/>
      <c r="L139" s="627"/>
      <c r="M139" s="46"/>
    </row>
    <row r="140" spans="1:13" s="19" customFormat="1" x14ac:dyDescent="0.15">
      <c r="A140" s="650"/>
      <c r="B140" s="148"/>
      <c r="C140" s="757"/>
      <c r="D140" s="598"/>
      <c r="E140" s="69">
        <v>1</v>
      </c>
      <c r="F140" s="70">
        <v>1.9</v>
      </c>
      <c r="G140" s="70">
        <v>0.2</v>
      </c>
      <c r="H140" s="70">
        <v>0.6</v>
      </c>
      <c r="I140" s="70">
        <f t="shared" si="10"/>
        <v>0.23</v>
      </c>
      <c r="J140" s="625"/>
      <c r="K140" s="626"/>
      <c r="L140" s="627"/>
      <c r="M140" s="46"/>
    </row>
    <row r="141" spans="1:13" s="19" customFormat="1" x14ac:dyDescent="0.15">
      <c r="A141" s="650"/>
      <c r="B141" s="148"/>
      <c r="C141" s="757"/>
      <c r="D141" s="598"/>
      <c r="E141" s="69">
        <v>1</v>
      </c>
      <c r="F141" s="70">
        <v>3.7749999999999999</v>
      </c>
      <c r="G141" s="70">
        <v>0.2</v>
      </c>
      <c r="H141" s="70">
        <v>0.6</v>
      </c>
      <c r="I141" s="70">
        <f t="shared" si="10"/>
        <v>0.45</v>
      </c>
      <c r="J141" s="625"/>
      <c r="K141" s="626"/>
      <c r="L141" s="627"/>
      <c r="M141" s="46"/>
    </row>
    <row r="142" spans="1:13" s="19" customFormat="1" x14ac:dyDescent="0.15">
      <c r="A142" s="650"/>
      <c r="B142" s="148"/>
      <c r="C142" s="757"/>
      <c r="D142" s="598"/>
      <c r="E142" s="69">
        <v>2</v>
      </c>
      <c r="F142" s="70">
        <v>4.2699999999999996</v>
      </c>
      <c r="G142" s="70">
        <v>0.3</v>
      </c>
      <c r="H142" s="70">
        <v>0.6</v>
      </c>
      <c r="I142" s="70">
        <f t="shared" si="10"/>
        <v>1.54</v>
      </c>
      <c r="J142" s="625"/>
      <c r="K142" s="626"/>
      <c r="L142" s="627"/>
      <c r="M142" s="46"/>
    </row>
    <row r="143" spans="1:13" s="19" customFormat="1" x14ac:dyDescent="0.15">
      <c r="A143" s="650"/>
      <c r="B143" s="148"/>
      <c r="C143" s="757"/>
      <c r="D143" s="598"/>
      <c r="E143" s="69">
        <v>1</v>
      </c>
      <c r="F143" s="70">
        <v>3.85</v>
      </c>
      <c r="G143" s="70">
        <v>0.3</v>
      </c>
      <c r="H143" s="70">
        <v>0.6</v>
      </c>
      <c r="I143" s="70">
        <f t="shared" si="10"/>
        <v>0.69</v>
      </c>
      <c r="J143" s="625"/>
      <c r="K143" s="626"/>
      <c r="L143" s="627"/>
      <c r="M143" s="46"/>
    </row>
    <row r="144" spans="1:13" s="19" customFormat="1" x14ac:dyDescent="0.15">
      <c r="A144" s="650"/>
      <c r="B144" s="148"/>
      <c r="C144" s="757"/>
      <c r="D144" s="598"/>
      <c r="E144" s="69">
        <v>1</v>
      </c>
      <c r="F144" s="70">
        <v>5.73</v>
      </c>
      <c r="G144" s="70">
        <v>0.3</v>
      </c>
      <c r="H144" s="70">
        <v>0.6</v>
      </c>
      <c r="I144" s="70">
        <f t="shared" si="10"/>
        <v>1.03</v>
      </c>
      <c r="J144" s="625"/>
      <c r="K144" s="626"/>
      <c r="L144" s="627"/>
      <c r="M144" s="46"/>
    </row>
    <row r="145" spans="1:13" s="19" customFormat="1" x14ac:dyDescent="0.15">
      <c r="A145" s="650"/>
      <c r="B145" s="148"/>
      <c r="C145" s="757"/>
      <c r="D145" s="598"/>
      <c r="E145" s="69">
        <v>1</v>
      </c>
      <c r="F145" s="70">
        <v>3.335</v>
      </c>
      <c r="G145" s="70">
        <v>0.3</v>
      </c>
      <c r="H145" s="70">
        <v>0.6</v>
      </c>
      <c r="I145" s="70">
        <f t="shared" si="10"/>
        <v>0.6</v>
      </c>
      <c r="J145" s="625"/>
      <c r="K145" s="626"/>
      <c r="L145" s="627"/>
      <c r="M145" s="46"/>
    </row>
    <row r="146" spans="1:13" s="19" customFormat="1" x14ac:dyDescent="0.15">
      <c r="A146" s="650"/>
      <c r="B146" s="148"/>
      <c r="C146" s="757"/>
      <c r="D146" s="598"/>
      <c r="E146" s="69">
        <v>1</v>
      </c>
      <c r="F146" s="70">
        <v>4.4749999999999996</v>
      </c>
      <c r="G146" s="70">
        <v>0</v>
      </c>
      <c r="H146" s="70">
        <v>0.6</v>
      </c>
      <c r="I146" s="70">
        <f t="shared" si="10"/>
        <v>0</v>
      </c>
      <c r="J146" s="625"/>
      <c r="K146" s="626"/>
      <c r="L146" s="627"/>
      <c r="M146" s="46"/>
    </row>
    <row r="147" spans="1:13" s="19" customFormat="1" x14ac:dyDescent="0.15">
      <c r="A147" s="650"/>
      <c r="B147" s="148"/>
      <c r="C147" s="757"/>
      <c r="D147" s="598"/>
      <c r="E147" s="69">
        <v>1</v>
      </c>
      <c r="F147" s="70">
        <v>2.25</v>
      </c>
      <c r="G147" s="70">
        <v>0.2</v>
      </c>
      <c r="H147" s="70">
        <v>0.6</v>
      </c>
      <c r="I147" s="70">
        <f t="shared" si="10"/>
        <v>0.27</v>
      </c>
      <c r="J147" s="625"/>
      <c r="K147" s="626"/>
      <c r="L147" s="627"/>
      <c r="M147" s="46"/>
    </row>
    <row r="148" spans="1:13" s="19" customFormat="1" x14ac:dyDescent="0.15">
      <c r="A148" s="651"/>
      <c r="B148" s="149"/>
      <c r="C148" s="702"/>
      <c r="D148" s="599"/>
      <c r="E148" s="69">
        <v>1</v>
      </c>
      <c r="F148" s="70">
        <v>24.09</v>
      </c>
      <c r="G148" s="70">
        <v>0.3</v>
      </c>
      <c r="H148" s="70">
        <v>0.6</v>
      </c>
      <c r="I148" s="70">
        <f t="shared" si="10"/>
        <v>4.34</v>
      </c>
      <c r="J148" s="628"/>
      <c r="K148" s="629"/>
      <c r="L148" s="630"/>
      <c r="M148" s="46"/>
    </row>
    <row r="149" spans="1:13" s="19" customFormat="1" x14ac:dyDescent="0.15">
      <c r="A149" s="643"/>
      <c r="B149" s="644"/>
      <c r="C149" s="644"/>
      <c r="D149" s="644"/>
      <c r="E149" s="644"/>
      <c r="F149" s="644"/>
      <c r="G149" s="644"/>
      <c r="H149" s="645"/>
      <c r="I149" s="77">
        <f>SUM(I128:I148)</f>
        <v>27.2</v>
      </c>
      <c r="J149" s="65" t="s">
        <v>9</v>
      </c>
      <c r="K149" s="99">
        <f>F152</f>
        <v>7185.15</v>
      </c>
      <c r="L149" s="99">
        <f>I149*K149</f>
        <v>195436.08</v>
      </c>
      <c r="M149" s="46"/>
    </row>
    <row r="150" spans="1:13" s="19" customFormat="1" x14ac:dyDescent="0.15">
      <c r="A150" s="649"/>
      <c r="B150" s="147"/>
      <c r="C150" s="75" t="s">
        <v>23</v>
      </c>
      <c r="D150" s="597"/>
      <c r="E150" s="69" t="s">
        <v>24</v>
      </c>
      <c r="F150" s="70">
        <v>6843</v>
      </c>
      <c r="G150" s="70" t="s">
        <v>25</v>
      </c>
      <c r="H150" s="622"/>
      <c r="I150" s="623"/>
      <c r="J150" s="623"/>
      <c r="K150" s="623"/>
      <c r="L150" s="624"/>
      <c r="M150" s="46"/>
    </row>
    <row r="151" spans="1:13" s="19" customFormat="1" x14ac:dyDescent="0.15">
      <c r="A151" s="650"/>
      <c r="B151" s="148"/>
      <c r="C151" s="75" t="s">
        <v>41</v>
      </c>
      <c r="D151" s="598"/>
      <c r="E151" s="69" t="s">
        <v>24</v>
      </c>
      <c r="F151" s="70">
        <f>ROUND(F150*5%,2)</f>
        <v>342.15</v>
      </c>
      <c r="G151" s="70"/>
      <c r="H151" s="625"/>
      <c r="I151" s="626"/>
      <c r="J151" s="626"/>
      <c r="K151" s="626"/>
      <c r="L151" s="627"/>
      <c r="M151" s="46"/>
    </row>
    <row r="152" spans="1:13" s="19" customFormat="1" x14ac:dyDescent="0.15">
      <c r="A152" s="650"/>
      <c r="B152" s="148"/>
      <c r="C152" s="75"/>
      <c r="D152" s="598"/>
      <c r="E152" s="69"/>
      <c r="F152" s="70">
        <f>SUM(F150:F151)</f>
        <v>7185.15</v>
      </c>
      <c r="G152" s="70"/>
      <c r="H152" s="625"/>
      <c r="I152" s="626"/>
      <c r="J152" s="626"/>
      <c r="K152" s="626"/>
      <c r="L152" s="627"/>
      <c r="M152" s="46"/>
    </row>
    <row r="153" spans="1:13" s="19" customFormat="1" x14ac:dyDescent="0.15">
      <c r="A153" s="156"/>
      <c r="B153" s="157"/>
      <c r="C153" s="219"/>
      <c r="D153" s="182"/>
      <c r="E153" s="173"/>
      <c r="F153" s="183"/>
      <c r="G153" s="180"/>
      <c r="H153" s="180"/>
      <c r="I153" s="180"/>
      <c r="J153" s="180"/>
      <c r="K153" s="180"/>
      <c r="L153" s="181"/>
      <c r="M153" s="46"/>
    </row>
    <row r="154" spans="1:13" s="19" customFormat="1" ht="51.75" customHeight="1" x14ac:dyDescent="0.15">
      <c r="A154" s="54"/>
      <c r="B154" s="188"/>
      <c r="C154" s="656" t="s">
        <v>409</v>
      </c>
      <c r="D154" s="657"/>
      <c r="E154" s="657"/>
      <c r="F154" s="657"/>
      <c r="G154" s="657"/>
      <c r="H154" s="657"/>
      <c r="I154" s="657"/>
      <c r="J154" s="657"/>
      <c r="K154" s="657"/>
      <c r="L154" s="658"/>
      <c r="M154" s="46"/>
    </row>
    <row r="155" spans="1:13" s="19" customFormat="1" x14ac:dyDescent="0.15">
      <c r="A155" s="650"/>
      <c r="B155" s="148"/>
      <c r="C155" s="701" t="s">
        <v>67</v>
      </c>
      <c r="D155" s="176"/>
      <c r="E155" s="69">
        <f t="shared" ref="E155:F175" si="11">E128</f>
        <v>2</v>
      </c>
      <c r="F155" s="70">
        <f t="shared" si="11"/>
        <v>10.585000000000001</v>
      </c>
      <c r="G155" s="70"/>
      <c r="H155" s="70">
        <f>(G128+(H128-0.15)*2)</f>
        <v>1.2</v>
      </c>
      <c r="I155" s="70">
        <f>E155*F155*H155</f>
        <v>25.404</v>
      </c>
      <c r="J155" s="231"/>
      <c r="K155" s="737"/>
      <c r="L155" s="738"/>
      <c r="M155" s="46"/>
    </row>
    <row r="156" spans="1:13" s="19" customFormat="1" x14ac:dyDescent="0.15">
      <c r="A156" s="650"/>
      <c r="B156" s="148"/>
      <c r="C156" s="757"/>
      <c r="D156" s="176"/>
      <c r="E156" s="69">
        <f t="shared" si="11"/>
        <v>1</v>
      </c>
      <c r="F156" s="70">
        <f t="shared" si="11"/>
        <v>10.585000000000001</v>
      </c>
      <c r="G156" s="70"/>
      <c r="H156" s="70">
        <f t="shared" ref="H156:H175" si="12">(G129+(H129-0.15)*2)</f>
        <v>1.3499999999999999</v>
      </c>
      <c r="I156" s="70">
        <f t="shared" ref="I156:I167" si="13">E156*F156*H156</f>
        <v>14.28975</v>
      </c>
      <c r="J156" s="231"/>
      <c r="K156" s="740"/>
      <c r="L156" s="741"/>
      <c r="M156" s="46"/>
    </row>
    <row r="157" spans="1:13" s="19" customFormat="1" x14ac:dyDescent="0.15">
      <c r="A157" s="650"/>
      <c r="B157" s="148"/>
      <c r="C157" s="757"/>
      <c r="D157" s="78"/>
      <c r="E157" s="69">
        <f t="shared" si="11"/>
        <v>1</v>
      </c>
      <c r="F157" s="70">
        <f t="shared" si="11"/>
        <v>4.3600000000000003</v>
      </c>
      <c r="G157" s="70"/>
      <c r="H157" s="70">
        <f t="shared" si="12"/>
        <v>1.0999999999999999</v>
      </c>
      <c r="I157" s="70">
        <f t="shared" si="13"/>
        <v>4.7959999999999994</v>
      </c>
      <c r="J157" s="70"/>
      <c r="K157" s="740"/>
      <c r="L157" s="741"/>
      <c r="M157" s="46"/>
    </row>
    <row r="158" spans="1:13" s="19" customFormat="1" x14ac:dyDescent="0.15">
      <c r="A158" s="650"/>
      <c r="B158" s="148"/>
      <c r="C158" s="757"/>
      <c r="D158" s="78"/>
      <c r="E158" s="69">
        <f t="shared" si="11"/>
        <v>1</v>
      </c>
      <c r="F158" s="70">
        <f t="shared" si="11"/>
        <v>10.585000000000001</v>
      </c>
      <c r="G158" s="70"/>
      <c r="H158" s="70">
        <f t="shared" si="12"/>
        <v>1.2</v>
      </c>
      <c r="I158" s="70">
        <f t="shared" si="13"/>
        <v>12.702</v>
      </c>
      <c r="J158" s="70"/>
      <c r="K158" s="740"/>
      <c r="L158" s="741"/>
      <c r="M158" s="46"/>
    </row>
    <row r="159" spans="1:13" s="19" customFormat="1" x14ac:dyDescent="0.15">
      <c r="A159" s="650"/>
      <c r="B159" s="148"/>
      <c r="C159" s="757"/>
      <c r="D159" s="78"/>
      <c r="E159" s="69">
        <f t="shared" si="11"/>
        <v>2</v>
      </c>
      <c r="F159" s="70">
        <f t="shared" si="11"/>
        <v>2</v>
      </c>
      <c r="G159" s="70"/>
      <c r="H159" s="70">
        <f t="shared" si="12"/>
        <v>1.0999999999999999</v>
      </c>
      <c r="I159" s="70">
        <f t="shared" si="13"/>
        <v>4.3999999999999995</v>
      </c>
      <c r="J159" s="70"/>
      <c r="K159" s="740"/>
      <c r="L159" s="741"/>
      <c r="M159" s="46"/>
    </row>
    <row r="160" spans="1:13" s="19" customFormat="1" x14ac:dyDescent="0.15">
      <c r="A160" s="650"/>
      <c r="B160" s="148"/>
      <c r="C160" s="757"/>
      <c r="D160" s="78"/>
      <c r="E160" s="69">
        <f t="shared" si="11"/>
        <v>1</v>
      </c>
      <c r="F160" s="70">
        <f t="shared" si="11"/>
        <v>8.5850000000000009</v>
      </c>
      <c r="G160" s="70"/>
      <c r="H160" s="70">
        <f t="shared" si="12"/>
        <v>1.5</v>
      </c>
      <c r="I160" s="70">
        <f t="shared" si="13"/>
        <v>12.877500000000001</v>
      </c>
      <c r="J160" s="70"/>
      <c r="K160" s="740"/>
      <c r="L160" s="741"/>
      <c r="M160" s="46"/>
    </row>
    <row r="161" spans="1:13" s="19" customFormat="1" x14ac:dyDescent="0.15">
      <c r="A161" s="650"/>
      <c r="B161" s="148"/>
      <c r="C161" s="757"/>
      <c r="D161" s="78"/>
      <c r="E161" s="69">
        <f t="shared" si="11"/>
        <v>1</v>
      </c>
      <c r="F161" s="70">
        <f t="shared" si="11"/>
        <v>4.05</v>
      </c>
      <c r="G161" s="70"/>
      <c r="H161" s="70">
        <f t="shared" si="12"/>
        <v>1.0999999999999999</v>
      </c>
      <c r="I161" s="70">
        <f t="shared" si="13"/>
        <v>4.4549999999999992</v>
      </c>
      <c r="J161" s="70"/>
      <c r="K161" s="740"/>
      <c r="L161" s="741"/>
      <c r="M161" s="46"/>
    </row>
    <row r="162" spans="1:13" s="19" customFormat="1" x14ac:dyDescent="0.15">
      <c r="A162" s="650"/>
      <c r="B162" s="148"/>
      <c r="C162" s="757"/>
      <c r="D162" s="78"/>
      <c r="E162" s="69">
        <f t="shared" si="11"/>
        <v>1</v>
      </c>
      <c r="F162" s="70">
        <f t="shared" si="11"/>
        <v>3.4350000000000001</v>
      </c>
      <c r="G162" s="70"/>
      <c r="H162" s="70">
        <f t="shared" si="12"/>
        <v>1.2</v>
      </c>
      <c r="I162" s="70">
        <f t="shared" si="13"/>
        <v>4.1219999999999999</v>
      </c>
      <c r="J162" s="70"/>
      <c r="K162" s="740"/>
      <c r="L162" s="741"/>
      <c r="M162" s="46"/>
    </row>
    <row r="163" spans="1:13" s="19" customFormat="1" x14ac:dyDescent="0.15">
      <c r="A163" s="650"/>
      <c r="B163" s="148"/>
      <c r="C163" s="757"/>
      <c r="D163" s="78"/>
      <c r="E163" s="69">
        <f t="shared" si="11"/>
        <v>1</v>
      </c>
      <c r="F163" s="70">
        <f t="shared" si="11"/>
        <v>3.4350000000000001</v>
      </c>
      <c r="G163" s="70"/>
      <c r="H163" s="70">
        <f t="shared" si="12"/>
        <v>1.0999999999999999</v>
      </c>
      <c r="I163" s="70">
        <f t="shared" si="13"/>
        <v>3.7784999999999997</v>
      </c>
      <c r="J163" s="70"/>
      <c r="K163" s="740"/>
      <c r="L163" s="741"/>
      <c r="M163" s="46"/>
    </row>
    <row r="164" spans="1:13" s="19" customFormat="1" x14ac:dyDescent="0.15">
      <c r="A164" s="650"/>
      <c r="B164" s="148"/>
      <c r="C164" s="702"/>
      <c r="D164" s="78"/>
      <c r="E164" s="69">
        <f t="shared" si="11"/>
        <v>1</v>
      </c>
      <c r="F164" s="70">
        <f t="shared" si="11"/>
        <v>6.9550000000000001</v>
      </c>
      <c r="G164" s="70"/>
      <c r="H164" s="70">
        <f t="shared" si="12"/>
        <v>1.2</v>
      </c>
      <c r="I164" s="70">
        <f t="shared" si="13"/>
        <v>8.3460000000000001</v>
      </c>
      <c r="J164" s="70"/>
      <c r="K164" s="740"/>
      <c r="L164" s="741"/>
      <c r="M164" s="46"/>
    </row>
    <row r="165" spans="1:13" s="19" customFormat="1" x14ac:dyDescent="0.15">
      <c r="A165" s="650"/>
      <c r="B165" s="148"/>
      <c r="C165" s="701" t="s">
        <v>68</v>
      </c>
      <c r="D165" s="78"/>
      <c r="E165" s="69">
        <f t="shared" si="11"/>
        <v>1</v>
      </c>
      <c r="F165" s="70">
        <f t="shared" si="11"/>
        <v>14.65</v>
      </c>
      <c r="G165" s="70"/>
      <c r="H165" s="70">
        <f t="shared" si="12"/>
        <v>1.2</v>
      </c>
      <c r="I165" s="70">
        <f t="shared" si="13"/>
        <v>17.579999999999998</v>
      </c>
      <c r="J165" s="70"/>
      <c r="K165" s="740"/>
      <c r="L165" s="741"/>
      <c r="M165" s="46"/>
    </row>
    <row r="166" spans="1:13" s="19" customFormat="1" x14ac:dyDescent="0.15">
      <c r="A166" s="650"/>
      <c r="B166" s="148"/>
      <c r="C166" s="757"/>
      <c r="D166" s="78"/>
      <c r="E166" s="69">
        <f t="shared" si="11"/>
        <v>1</v>
      </c>
      <c r="F166" s="70">
        <f t="shared" si="11"/>
        <v>9.44</v>
      </c>
      <c r="G166" s="70"/>
      <c r="H166" s="70">
        <f t="shared" si="12"/>
        <v>1.0999999999999999</v>
      </c>
      <c r="I166" s="70">
        <f t="shared" si="13"/>
        <v>10.383999999999999</v>
      </c>
      <c r="J166" s="70"/>
      <c r="K166" s="740"/>
      <c r="L166" s="741"/>
      <c r="M166" s="46"/>
    </row>
    <row r="167" spans="1:13" s="19" customFormat="1" x14ac:dyDescent="0.15">
      <c r="A167" s="650"/>
      <c r="B167" s="148"/>
      <c r="C167" s="757"/>
      <c r="D167" s="78"/>
      <c r="E167" s="69">
        <f t="shared" si="11"/>
        <v>1</v>
      </c>
      <c r="F167" s="70">
        <f t="shared" si="11"/>
        <v>1.9</v>
      </c>
      <c r="G167" s="70"/>
      <c r="H167" s="70">
        <f t="shared" si="12"/>
        <v>1.0999999999999999</v>
      </c>
      <c r="I167" s="70">
        <f t="shared" si="13"/>
        <v>2.09</v>
      </c>
      <c r="J167" s="70"/>
      <c r="K167" s="740"/>
      <c r="L167" s="741"/>
      <c r="M167" s="46"/>
    </row>
    <row r="168" spans="1:13" s="19" customFormat="1" x14ac:dyDescent="0.15">
      <c r="A168" s="650"/>
      <c r="B168" s="148"/>
      <c r="C168" s="757"/>
      <c r="D168" s="78"/>
      <c r="E168" s="69">
        <f t="shared" si="11"/>
        <v>1</v>
      </c>
      <c r="F168" s="70">
        <f t="shared" si="11"/>
        <v>3.7749999999999999</v>
      </c>
      <c r="G168" s="70"/>
      <c r="H168" s="70">
        <f t="shared" si="12"/>
        <v>1.0999999999999999</v>
      </c>
      <c r="I168" s="70">
        <f t="shared" ref="I168:I175" si="14">E168*F168*H168</f>
        <v>4.152499999999999</v>
      </c>
      <c r="J168" s="70"/>
      <c r="K168" s="740"/>
      <c r="L168" s="741"/>
      <c r="M168" s="46"/>
    </row>
    <row r="169" spans="1:13" s="19" customFormat="1" x14ac:dyDescent="0.15">
      <c r="A169" s="650"/>
      <c r="B169" s="148"/>
      <c r="C169" s="757"/>
      <c r="D169" s="78"/>
      <c r="E169" s="69">
        <f t="shared" si="11"/>
        <v>2</v>
      </c>
      <c r="F169" s="70">
        <f t="shared" si="11"/>
        <v>4.2699999999999996</v>
      </c>
      <c r="G169" s="70"/>
      <c r="H169" s="70">
        <f t="shared" si="12"/>
        <v>1.2</v>
      </c>
      <c r="I169" s="70">
        <f t="shared" si="14"/>
        <v>10.247999999999999</v>
      </c>
      <c r="J169" s="70"/>
      <c r="K169" s="740"/>
      <c r="L169" s="741"/>
      <c r="M169" s="46"/>
    </row>
    <row r="170" spans="1:13" s="19" customFormat="1" x14ac:dyDescent="0.15">
      <c r="A170" s="650"/>
      <c r="B170" s="148"/>
      <c r="C170" s="757"/>
      <c r="D170" s="78"/>
      <c r="E170" s="69">
        <f t="shared" si="11"/>
        <v>1</v>
      </c>
      <c r="F170" s="70">
        <f t="shared" si="11"/>
        <v>3.85</v>
      </c>
      <c r="G170" s="70"/>
      <c r="H170" s="70">
        <f t="shared" si="12"/>
        <v>1.2</v>
      </c>
      <c r="I170" s="70">
        <f t="shared" si="14"/>
        <v>4.62</v>
      </c>
      <c r="J170" s="70"/>
      <c r="K170" s="740"/>
      <c r="L170" s="741"/>
      <c r="M170" s="46"/>
    </row>
    <row r="171" spans="1:13" s="19" customFormat="1" x14ac:dyDescent="0.15">
      <c r="A171" s="650"/>
      <c r="B171" s="148"/>
      <c r="C171" s="757"/>
      <c r="D171" s="78"/>
      <c r="E171" s="69">
        <f t="shared" si="11"/>
        <v>1</v>
      </c>
      <c r="F171" s="70">
        <f t="shared" si="11"/>
        <v>5.73</v>
      </c>
      <c r="G171" s="70"/>
      <c r="H171" s="70">
        <f t="shared" si="12"/>
        <v>1.2</v>
      </c>
      <c r="I171" s="70">
        <f t="shared" si="14"/>
        <v>6.8760000000000003</v>
      </c>
      <c r="J171" s="70"/>
      <c r="K171" s="740"/>
      <c r="L171" s="741"/>
      <c r="M171" s="46"/>
    </row>
    <row r="172" spans="1:13" s="19" customFormat="1" x14ac:dyDescent="0.15">
      <c r="A172" s="650"/>
      <c r="B172" s="148"/>
      <c r="C172" s="757"/>
      <c r="D172" s="78"/>
      <c r="E172" s="69">
        <f t="shared" si="11"/>
        <v>1</v>
      </c>
      <c r="F172" s="70">
        <f t="shared" si="11"/>
        <v>3.335</v>
      </c>
      <c r="G172" s="70"/>
      <c r="H172" s="70">
        <f t="shared" si="12"/>
        <v>1.2</v>
      </c>
      <c r="I172" s="70">
        <f t="shared" si="14"/>
        <v>4.0019999999999998</v>
      </c>
      <c r="J172" s="70"/>
      <c r="K172" s="740"/>
      <c r="L172" s="741"/>
      <c r="M172" s="46"/>
    </row>
    <row r="173" spans="1:13" s="19" customFormat="1" x14ac:dyDescent="0.15">
      <c r="A173" s="650"/>
      <c r="B173" s="148"/>
      <c r="C173" s="757"/>
      <c r="D173" s="78"/>
      <c r="E173" s="69">
        <f t="shared" si="11"/>
        <v>1</v>
      </c>
      <c r="F173" s="70">
        <f t="shared" si="11"/>
        <v>4.4749999999999996</v>
      </c>
      <c r="G173" s="70"/>
      <c r="H173" s="70">
        <f t="shared" si="12"/>
        <v>0.89999999999999991</v>
      </c>
      <c r="I173" s="70">
        <f t="shared" si="14"/>
        <v>4.027499999999999</v>
      </c>
      <c r="J173" s="70"/>
      <c r="K173" s="740"/>
      <c r="L173" s="741"/>
      <c r="M173" s="46"/>
    </row>
    <row r="174" spans="1:13" s="19" customFormat="1" x14ac:dyDescent="0.15">
      <c r="A174" s="650"/>
      <c r="B174" s="148"/>
      <c r="C174" s="757"/>
      <c r="D174" s="78"/>
      <c r="E174" s="69">
        <f t="shared" si="11"/>
        <v>1</v>
      </c>
      <c r="F174" s="70">
        <f t="shared" si="11"/>
        <v>2.25</v>
      </c>
      <c r="G174" s="70"/>
      <c r="H174" s="70">
        <f t="shared" si="12"/>
        <v>1.0999999999999999</v>
      </c>
      <c r="I174" s="70">
        <f t="shared" si="14"/>
        <v>2.4749999999999996</v>
      </c>
      <c r="J174" s="70"/>
      <c r="K174" s="740"/>
      <c r="L174" s="741"/>
      <c r="M174" s="46"/>
    </row>
    <row r="175" spans="1:13" s="19" customFormat="1" x14ac:dyDescent="0.15">
      <c r="A175" s="651"/>
      <c r="B175" s="149"/>
      <c r="C175" s="702"/>
      <c r="D175" s="78"/>
      <c r="E175" s="69">
        <f t="shared" si="11"/>
        <v>1</v>
      </c>
      <c r="F175" s="70">
        <f t="shared" si="11"/>
        <v>24.09</v>
      </c>
      <c r="G175" s="70"/>
      <c r="H175" s="70">
        <f t="shared" si="12"/>
        <v>1.2</v>
      </c>
      <c r="I175" s="70">
        <f t="shared" si="14"/>
        <v>28.907999999999998</v>
      </c>
      <c r="J175" s="70"/>
      <c r="K175" s="761"/>
      <c r="L175" s="762"/>
      <c r="M175" s="46"/>
    </row>
    <row r="176" spans="1:13" s="19" customFormat="1" x14ac:dyDescent="0.15">
      <c r="A176" s="643"/>
      <c r="B176" s="644"/>
      <c r="C176" s="644"/>
      <c r="D176" s="644"/>
      <c r="E176" s="644"/>
      <c r="F176" s="644"/>
      <c r="G176" s="644"/>
      <c r="H176" s="645"/>
      <c r="I176" s="65">
        <f>SUM(I155:I175)</f>
        <v>190.53375</v>
      </c>
      <c r="J176" s="65" t="s">
        <v>400</v>
      </c>
      <c r="K176" s="99">
        <v>645</v>
      </c>
      <c r="L176" s="99">
        <f>I176*K176</f>
        <v>122894.26875</v>
      </c>
      <c r="M176" s="46"/>
    </row>
    <row r="177" spans="1:13" s="19" customFormat="1" x14ac:dyDescent="0.15">
      <c r="A177" s="703"/>
      <c r="B177" s="704"/>
      <c r="C177" s="704"/>
      <c r="D177" s="704"/>
      <c r="E177" s="704"/>
      <c r="F177" s="704"/>
      <c r="G177" s="704"/>
      <c r="H177" s="704"/>
      <c r="I177" s="704"/>
      <c r="J177" s="704"/>
      <c r="K177" s="704"/>
      <c r="L177" s="705"/>
      <c r="M177" s="46"/>
    </row>
    <row r="178" spans="1:13" x14ac:dyDescent="0.15">
      <c r="A178" s="50"/>
      <c r="B178" s="156"/>
      <c r="C178" s="721" t="s">
        <v>17</v>
      </c>
      <c r="D178" s="722"/>
      <c r="E178" s="722"/>
      <c r="F178" s="722"/>
      <c r="G178" s="722"/>
      <c r="H178" s="722"/>
      <c r="I178" s="723"/>
      <c r="J178" s="622"/>
      <c r="K178" s="623"/>
      <c r="L178" s="624"/>
      <c r="M178" s="38"/>
    </row>
    <row r="179" spans="1:13" x14ac:dyDescent="0.15">
      <c r="A179" s="649"/>
      <c r="B179" s="147"/>
      <c r="C179" s="701" t="s">
        <v>17</v>
      </c>
      <c r="D179" s="775"/>
      <c r="E179" s="69">
        <v>1</v>
      </c>
      <c r="F179" s="70">
        <v>4.3449999999999998</v>
      </c>
      <c r="G179" s="70">
        <v>4.2699999999999996</v>
      </c>
      <c r="H179" s="70">
        <v>0.15</v>
      </c>
      <c r="I179" s="70">
        <f t="shared" ref="I179:I194" si="15">ROUND(E179*F179*G179*H179,2)</f>
        <v>2.78</v>
      </c>
      <c r="J179" s="625"/>
      <c r="K179" s="626"/>
      <c r="L179" s="627"/>
      <c r="M179" s="38"/>
    </row>
    <row r="180" spans="1:13" x14ac:dyDescent="0.15">
      <c r="A180" s="650"/>
      <c r="B180" s="148"/>
      <c r="C180" s="757"/>
      <c r="D180" s="776"/>
      <c r="E180" s="69">
        <v>1</v>
      </c>
      <c r="F180" s="70">
        <v>2.5649999999999999</v>
      </c>
      <c r="G180" s="70">
        <v>4.2699999999999996</v>
      </c>
      <c r="H180" s="70">
        <v>0.15</v>
      </c>
      <c r="I180" s="70">
        <f t="shared" si="15"/>
        <v>1.64</v>
      </c>
      <c r="J180" s="625"/>
      <c r="K180" s="626"/>
      <c r="L180" s="627"/>
      <c r="M180" s="38"/>
    </row>
    <row r="181" spans="1:13" x14ac:dyDescent="0.15">
      <c r="A181" s="650"/>
      <c r="B181" s="148"/>
      <c r="C181" s="757"/>
      <c r="D181" s="776"/>
      <c r="E181" s="69">
        <v>1</v>
      </c>
      <c r="F181" s="70">
        <v>3.3250000000000002</v>
      </c>
      <c r="G181" s="70">
        <v>4.2699999999999996</v>
      </c>
      <c r="H181" s="70">
        <v>0.15</v>
      </c>
      <c r="I181" s="70">
        <f t="shared" si="15"/>
        <v>2.13</v>
      </c>
      <c r="J181" s="625"/>
      <c r="K181" s="626"/>
      <c r="L181" s="627"/>
      <c r="M181" s="38"/>
    </row>
    <row r="182" spans="1:13" x14ac:dyDescent="0.15">
      <c r="A182" s="650"/>
      <c r="B182" s="148"/>
      <c r="C182" s="757"/>
      <c r="D182" s="776"/>
      <c r="E182" s="69">
        <v>1</v>
      </c>
      <c r="F182" s="70">
        <v>4.3449999999999998</v>
      </c>
      <c r="G182" s="70">
        <v>3.85</v>
      </c>
      <c r="H182" s="70">
        <v>0.15</v>
      </c>
      <c r="I182" s="70">
        <f t="shared" si="15"/>
        <v>2.5099999999999998</v>
      </c>
      <c r="J182" s="625"/>
      <c r="K182" s="626"/>
      <c r="L182" s="627"/>
      <c r="M182" s="38"/>
    </row>
    <row r="183" spans="1:13" x14ac:dyDescent="0.15">
      <c r="A183" s="650"/>
      <c r="B183" s="148"/>
      <c r="C183" s="757"/>
      <c r="D183" s="776"/>
      <c r="E183" s="69">
        <v>1</v>
      </c>
      <c r="F183" s="70">
        <v>6.04</v>
      </c>
      <c r="G183" s="70">
        <v>3.85</v>
      </c>
      <c r="H183" s="70">
        <v>0.15</v>
      </c>
      <c r="I183" s="70">
        <f t="shared" si="15"/>
        <v>3.49</v>
      </c>
      <c r="J183" s="625"/>
      <c r="K183" s="626"/>
      <c r="L183" s="627"/>
      <c r="M183" s="38"/>
    </row>
    <row r="184" spans="1:13" x14ac:dyDescent="0.15">
      <c r="A184" s="650"/>
      <c r="B184" s="148"/>
      <c r="C184" s="757"/>
      <c r="D184" s="776"/>
      <c r="E184" s="69">
        <v>1</v>
      </c>
      <c r="F184" s="70">
        <v>6.0149999999999997</v>
      </c>
      <c r="G184" s="70">
        <v>5.73</v>
      </c>
      <c r="H184" s="70">
        <v>0.15</v>
      </c>
      <c r="I184" s="70">
        <f t="shared" si="15"/>
        <v>5.17</v>
      </c>
      <c r="J184" s="625"/>
      <c r="K184" s="626"/>
      <c r="L184" s="627"/>
      <c r="M184" s="38"/>
    </row>
    <row r="185" spans="1:13" x14ac:dyDescent="0.15">
      <c r="A185" s="650"/>
      <c r="B185" s="148"/>
      <c r="C185" s="757"/>
      <c r="D185" s="776"/>
      <c r="E185" s="69">
        <v>1</v>
      </c>
      <c r="F185" s="70">
        <v>4.37</v>
      </c>
      <c r="G185" s="70">
        <v>3.28</v>
      </c>
      <c r="H185" s="70">
        <v>0.15</v>
      </c>
      <c r="I185" s="70">
        <f t="shared" si="15"/>
        <v>2.15</v>
      </c>
      <c r="J185" s="625"/>
      <c r="K185" s="626"/>
      <c r="L185" s="627"/>
      <c r="M185" s="38"/>
    </row>
    <row r="186" spans="1:13" x14ac:dyDescent="0.15">
      <c r="A186" s="650"/>
      <c r="B186" s="148"/>
      <c r="C186" s="757"/>
      <c r="D186" s="776"/>
      <c r="E186" s="69">
        <v>1</v>
      </c>
      <c r="F186" s="70">
        <v>2.7149999999999999</v>
      </c>
      <c r="G186" s="70">
        <v>2.25</v>
      </c>
      <c r="H186" s="70">
        <v>0.15</v>
      </c>
      <c r="I186" s="70">
        <f t="shared" si="15"/>
        <v>0.92</v>
      </c>
      <c r="J186" s="625"/>
      <c r="K186" s="626"/>
      <c r="L186" s="627"/>
      <c r="M186" s="38"/>
    </row>
    <row r="187" spans="1:13" x14ac:dyDescent="0.15">
      <c r="A187" s="650"/>
      <c r="B187" s="148"/>
      <c r="C187" s="757"/>
      <c r="D187" s="776"/>
      <c r="E187" s="69">
        <v>1</v>
      </c>
      <c r="F187" s="70">
        <v>1.4950000000000001</v>
      </c>
      <c r="G187" s="70">
        <v>2.2549999999999999</v>
      </c>
      <c r="H187" s="70">
        <v>0.15</v>
      </c>
      <c r="I187" s="70">
        <f t="shared" si="15"/>
        <v>0.51</v>
      </c>
      <c r="J187" s="625"/>
      <c r="K187" s="626"/>
      <c r="L187" s="627"/>
      <c r="M187" s="38"/>
    </row>
    <row r="188" spans="1:13" x14ac:dyDescent="0.15">
      <c r="A188" s="650"/>
      <c r="B188" s="148"/>
      <c r="C188" s="757"/>
      <c r="D188" s="776"/>
      <c r="E188" s="69">
        <v>1</v>
      </c>
      <c r="F188" s="70">
        <v>6.0350000000000001</v>
      </c>
      <c r="G188" s="70">
        <v>3.335</v>
      </c>
      <c r="H188" s="70">
        <v>0.15</v>
      </c>
      <c r="I188" s="70">
        <f t="shared" si="15"/>
        <v>3.02</v>
      </c>
      <c r="J188" s="625"/>
      <c r="K188" s="626"/>
      <c r="L188" s="627"/>
      <c r="M188" s="38"/>
    </row>
    <row r="189" spans="1:13" x14ac:dyDescent="0.15">
      <c r="A189" s="650"/>
      <c r="B189" s="148"/>
      <c r="C189" s="757"/>
      <c r="D189" s="776"/>
      <c r="E189" s="69">
        <v>1</v>
      </c>
      <c r="F189" s="70">
        <v>4.335</v>
      </c>
      <c r="G189" s="70">
        <v>3.335</v>
      </c>
      <c r="H189" s="70">
        <v>0.15</v>
      </c>
      <c r="I189" s="70">
        <f t="shared" si="15"/>
        <v>2.17</v>
      </c>
      <c r="J189" s="625"/>
      <c r="K189" s="626"/>
      <c r="L189" s="627"/>
      <c r="M189" s="38"/>
    </row>
    <row r="190" spans="1:13" x14ac:dyDescent="0.15">
      <c r="A190" s="650"/>
      <c r="B190" s="148"/>
      <c r="C190" s="757"/>
      <c r="D190" s="776"/>
      <c r="E190" s="69">
        <v>1</v>
      </c>
      <c r="F190" s="70">
        <v>4.04</v>
      </c>
      <c r="G190" s="70">
        <v>1.9</v>
      </c>
      <c r="H190" s="70">
        <v>0.15</v>
      </c>
      <c r="I190" s="70">
        <f t="shared" si="15"/>
        <v>1.1499999999999999</v>
      </c>
      <c r="J190" s="625"/>
      <c r="K190" s="626"/>
      <c r="L190" s="627"/>
      <c r="M190" s="38"/>
    </row>
    <row r="191" spans="1:13" x14ac:dyDescent="0.15">
      <c r="A191" s="650"/>
      <c r="B191" s="148"/>
      <c r="C191" s="757"/>
      <c r="D191" s="776"/>
      <c r="E191" s="69">
        <v>1</v>
      </c>
      <c r="F191" s="70">
        <v>1.1000000000000001</v>
      </c>
      <c r="G191" s="70">
        <v>2.4</v>
      </c>
      <c r="H191" s="70">
        <v>0.15</v>
      </c>
      <c r="I191" s="70">
        <f t="shared" si="15"/>
        <v>0.4</v>
      </c>
      <c r="J191" s="625"/>
      <c r="K191" s="626"/>
      <c r="L191" s="627"/>
      <c r="M191" s="38"/>
    </row>
    <row r="192" spans="1:13" x14ac:dyDescent="0.15">
      <c r="A192" s="650"/>
      <c r="B192" s="148"/>
      <c r="C192" s="757"/>
      <c r="D192" s="776"/>
      <c r="E192" s="69">
        <v>1</v>
      </c>
      <c r="F192" s="70">
        <v>2.415</v>
      </c>
      <c r="G192" s="70">
        <v>2.375</v>
      </c>
      <c r="H192" s="70">
        <v>0.15</v>
      </c>
      <c r="I192" s="70">
        <f t="shared" si="15"/>
        <v>0.86</v>
      </c>
      <c r="J192" s="625"/>
      <c r="K192" s="626"/>
      <c r="L192" s="627"/>
      <c r="M192" s="38"/>
    </row>
    <row r="193" spans="1:13" x14ac:dyDescent="0.15">
      <c r="A193" s="650"/>
      <c r="B193" s="148"/>
      <c r="C193" s="757"/>
      <c r="D193" s="776"/>
      <c r="E193" s="69">
        <v>1</v>
      </c>
      <c r="F193" s="70">
        <v>4.3449999999999998</v>
      </c>
      <c r="G193" s="70">
        <v>4.4749999999999996</v>
      </c>
      <c r="H193" s="70">
        <v>0.15</v>
      </c>
      <c r="I193" s="70">
        <f t="shared" si="15"/>
        <v>2.92</v>
      </c>
      <c r="J193" s="625"/>
      <c r="K193" s="626"/>
      <c r="L193" s="627"/>
      <c r="M193" s="38"/>
    </row>
    <row r="194" spans="1:13" x14ac:dyDescent="0.15">
      <c r="A194" s="651"/>
      <c r="B194" s="149"/>
      <c r="C194" s="702"/>
      <c r="D194" s="777"/>
      <c r="E194" s="69">
        <v>1</v>
      </c>
      <c r="F194" s="70">
        <v>3.4350000000000001</v>
      </c>
      <c r="G194" s="70">
        <v>0.47</v>
      </c>
      <c r="H194" s="70">
        <v>0.15</v>
      </c>
      <c r="I194" s="70">
        <f t="shared" si="15"/>
        <v>0.24</v>
      </c>
      <c r="J194" s="628"/>
      <c r="K194" s="629"/>
      <c r="L194" s="630"/>
      <c r="M194" s="38"/>
    </row>
    <row r="195" spans="1:13" x14ac:dyDescent="0.15">
      <c r="A195" s="643"/>
      <c r="B195" s="644"/>
      <c r="C195" s="644"/>
      <c r="D195" s="644"/>
      <c r="E195" s="644"/>
      <c r="F195" s="644"/>
      <c r="G195" s="644"/>
      <c r="H195" s="645"/>
      <c r="I195" s="77">
        <f>SUM(I179:I194)</f>
        <v>32.06</v>
      </c>
      <c r="J195" s="65" t="s">
        <v>9</v>
      </c>
      <c r="K195" s="99">
        <f>F198</f>
        <v>7185.15</v>
      </c>
      <c r="L195" s="99">
        <f>I195*K195</f>
        <v>230355.90900000001</v>
      </c>
      <c r="M195" s="38"/>
    </row>
    <row r="196" spans="1:13" x14ac:dyDescent="0.15">
      <c r="A196" s="204"/>
      <c r="B196" s="147"/>
      <c r="C196" s="75" t="s">
        <v>23</v>
      </c>
      <c r="D196" s="79"/>
      <c r="E196" s="69" t="s">
        <v>24</v>
      </c>
      <c r="F196" s="70">
        <v>6843</v>
      </c>
      <c r="G196" s="70" t="s">
        <v>25</v>
      </c>
      <c r="H196" s="207"/>
      <c r="I196" s="208"/>
      <c r="J196" s="208"/>
      <c r="K196" s="208"/>
      <c r="L196" s="209"/>
      <c r="M196" s="38"/>
    </row>
    <row r="197" spans="1:13" x14ac:dyDescent="0.15">
      <c r="A197" s="205"/>
      <c r="B197" s="148"/>
      <c r="C197" s="75" t="s">
        <v>41</v>
      </c>
      <c r="D197" s="232"/>
      <c r="E197" s="69" t="s">
        <v>24</v>
      </c>
      <c r="F197" s="70">
        <f>ROUND(F196*5%,2)</f>
        <v>342.15</v>
      </c>
      <c r="G197" s="70"/>
      <c r="H197" s="210"/>
      <c r="I197" s="211"/>
      <c r="J197" s="211"/>
      <c r="K197" s="211"/>
      <c r="L197" s="212"/>
      <c r="M197" s="38"/>
    </row>
    <row r="198" spans="1:13" x14ac:dyDescent="0.15">
      <c r="A198" s="205"/>
      <c r="B198" s="148"/>
      <c r="C198" s="75"/>
      <c r="D198" s="232"/>
      <c r="E198" s="69"/>
      <c r="F198" s="70">
        <f>SUM(F196:F197)</f>
        <v>7185.15</v>
      </c>
      <c r="G198" s="70"/>
      <c r="H198" s="210"/>
      <c r="I198" s="211"/>
      <c r="J198" s="211"/>
      <c r="K198" s="211"/>
      <c r="L198" s="212"/>
      <c r="M198" s="38"/>
    </row>
    <row r="199" spans="1:13" s="19" customFormat="1" x14ac:dyDescent="0.15">
      <c r="A199" s="703"/>
      <c r="B199" s="704"/>
      <c r="C199" s="704"/>
      <c r="D199" s="704"/>
      <c r="E199" s="704"/>
      <c r="F199" s="704"/>
      <c r="G199" s="704"/>
      <c r="H199" s="704"/>
      <c r="I199" s="704"/>
      <c r="J199" s="704"/>
      <c r="K199" s="704"/>
      <c r="L199" s="705"/>
      <c r="M199" s="46"/>
    </row>
    <row r="200" spans="1:13" ht="48" customHeight="1" x14ac:dyDescent="0.15">
      <c r="A200" s="50"/>
      <c r="B200" s="50"/>
      <c r="C200" s="595" t="s">
        <v>414</v>
      </c>
      <c r="D200" s="596"/>
      <c r="E200" s="596"/>
      <c r="F200" s="596"/>
      <c r="G200" s="596"/>
      <c r="H200" s="596"/>
      <c r="I200" s="596"/>
      <c r="J200" s="596"/>
      <c r="K200" s="596"/>
      <c r="L200" s="600"/>
      <c r="M200" s="38"/>
    </row>
    <row r="201" spans="1:13" x14ac:dyDescent="0.15">
      <c r="A201" s="649"/>
      <c r="B201" s="148"/>
      <c r="C201" s="701" t="s">
        <v>17</v>
      </c>
      <c r="D201" s="186"/>
      <c r="E201" s="186">
        <f t="shared" ref="E201:G216" si="16">E179</f>
        <v>1</v>
      </c>
      <c r="F201" s="190">
        <f t="shared" si="16"/>
        <v>4.3449999999999998</v>
      </c>
      <c r="G201" s="190">
        <f t="shared" si="16"/>
        <v>4.2699999999999996</v>
      </c>
      <c r="H201" s="190"/>
      <c r="I201" s="190">
        <f>E201*F201*G201</f>
        <v>18.553149999999999</v>
      </c>
      <c r="J201" s="622"/>
      <c r="K201" s="623"/>
      <c r="L201" s="624"/>
      <c r="M201" s="38"/>
    </row>
    <row r="202" spans="1:13" x14ac:dyDescent="0.15">
      <c r="A202" s="650"/>
      <c r="B202" s="148"/>
      <c r="C202" s="757"/>
      <c r="D202" s="232"/>
      <c r="E202" s="186">
        <f t="shared" si="16"/>
        <v>1</v>
      </c>
      <c r="F202" s="190">
        <f t="shared" si="16"/>
        <v>2.5649999999999999</v>
      </c>
      <c r="G202" s="190">
        <f t="shared" si="16"/>
        <v>4.2699999999999996</v>
      </c>
      <c r="H202" s="190"/>
      <c r="I202" s="190">
        <f t="shared" ref="I202:I216" si="17">E202*F202*G202</f>
        <v>10.952549999999999</v>
      </c>
      <c r="J202" s="625"/>
      <c r="K202" s="626"/>
      <c r="L202" s="627"/>
      <c r="M202" s="38"/>
    </row>
    <row r="203" spans="1:13" x14ac:dyDescent="0.15">
      <c r="A203" s="650"/>
      <c r="B203" s="148"/>
      <c r="C203" s="757"/>
      <c r="D203" s="232"/>
      <c r="E203" s="186">
        <f t="shared" si="16"/>
        <v>1</v>
      </c>
      <c r="F203" s="190">
        <f t="shared" si="16"/>
        <v>3.3250000000000002</v>
      </c>
      <c r="G203" s="190">
        <f t="shared" si="16"/>
        <v>4.2699999999999996</v>
      </c>
      <c r="H203" s="190"/>
      <c r="I203" s="190">
        <f t="shared" si="17"/>
        <v>14.197749999999999</v>
      </c>
      <c r="J203" s="625"/>
      <c r="K203" s="626"/>
      <c r="L203" s="627"/>
      <c r="M203" s="38"/>
    </row>
    <row r="204" spans="1:13" x14ac:dyDescent="0.15">
      <c r="A204" s="650"/>
      <c r="B204" s="148"/>
      <c r="C204" s="757"/>
      <c r="D204" s="232"/>
      <c r="E204" s="186">
        <f t="shared" si="16"/>
        <v>1</v>
      </c>
      <c r="F204" s="190">
        <f t="shared" si="16"/>
        <v>4.3449999999999998</v>
      </c>
      <c r="G204" s="190">
        <f t="shared" si="16"/>
        <v>3.85</v>
      </c>
      <c r="H204" s="190"/>
      <c r="I204" s="190">
        <f t="shared" si="17"/>
        <v>16.728249999999999</v>
      </c>
      <c r="J204" s="625"/>
      <c r="K204" s="626"/>
      <c r="L204" s="627"/>
      <c r="M204" s="38"/>
    </row>
    <row r="205" spans="1:13" x14ac:dyDescent="0.15">
      <c r="A205" s="650"/>
      <c r="B205" s="148"/>
      <c r="C205" s="757"/>
      <c r="D205" s="232"/>
      <c r="E205" s="186">
        <f t="shared" si="16"/>
        <v>1</v>
      </c>
      <c r="F205" s="190">
        <f t="shared" si="16"/>
        <v>6.04</v>
      </c>
      <c r="G205" s="190">
        <f t="shared" si="16"/>
        <v>3.85</v>
      </c>
      <c r="H205" s="190"/>
      <c r="I205" s="190">
        <f t="shared" si="17"/>
        <v>23.254000000000001</v>
      </c>
      <c r="J205" s="625"/>
      <c r="K205" s="626"/>
      <c r="L205" s="627"/>
      <c r="M205" s="38"/>
    </row>
    <row r="206" spans="1:13" x14ac:dyDescent="0.15">
      <c r="A206" s="650"/>
      <c r="B206" s="148"/>
      <c r="C206" s="757"/>
      <c r="D206" s="232"/>
      <c r="E206" s="186">
        <f t="shared" si="16"/>
        <v>1</v>
      </c>
      <c r="F206" s="190">
        <f t="shared" si="16"/>
        <v>6.0149999999999997</v>
      </c>
      <c r="G206" s="190">
        <f t="shared" si="16"/>
        <v>5.73</v>
      </c>
      <c r="H206" s="190"/>
      <c r="I206" s="190">
        <f t="shared" si="17"/>
        <v>34.465949999999999</v>
      </c>
      <c r="J206" s="625"/>
      <c r="K206" s="626"/>
      <c r="L206" s="627"/>
      <c r="M206" s="38"/>
    </row>
    <row r="207" spans="1:13" x14ac:dyDescent="0.15">
      <c r="A207" s="650"/>
      <c r="B207" s="148"/>
      <c r="C207" s="757"/>
      <c r="D207" s="232"/>
      <c r="E207" s="186">
        <f t="shared" si="16"/>
        <v>1</v>
      </c>
      <c r="F207" s="190">
        <f t="shared" si="16"/>
        <v>4.37</v>
      </c>
      <c r="G207" s="190">
        <f t="shared" si="16"/>
        <v>3.28</v>
      </c>
      <c r="H207" s="190"/>
      <c r="I207" s="190">
        <f t="shared" si="17"/>
        <v>14.333599999999999</v>
      </c>
      <c r="J207" s="625"/>
      <c r="K207" s="626"/>
      <c r="L207" s="627"/>
      <c r="M207" s="38"/>
    </row>
    <row r="208" spans="1:13" x14ac:dyDescent="0.15">
      <c r="A208" s="650"/>
      <c r="B208" s="148"/>
      <c r="C208" s="757"/>
      <c r="D208" s="232"/>
      <c r="E208" s="186">
        <f t="shared" si="16"/>
        <v>1</v>
      </c>
      <c r="F208" s="190">
        <f t="shared" si="16"/>
        <v>2.7149999999999999</v>
      </c>
      <c r="G208" s="190">
        <f t="shared" si="16"/>
        <v>2.25</v>
      </c>
      <c r="H208" s="190"/>
      <c r="I208" s="190">
        <f t="shared" si="17"/>
        <v>6.1087499999999997</v>
      </c>
      <c r="J208" s="625"/>
      <c r="K208" s="626"/>
      <c r="L208" s="627"/>
      <c r="M208" s="38"/>
    </row>
    <row r="209" spans="1:13" x14ac:dyDescent="0.15">
      <c r="A209" s="650"/>
      <c r="B209" s="148"/>
      <c r="C209" s="757"/>
      <c r="D209" s="232"/>
      <c r="E209" s="186">
        <f t="shared" si="16"/>
        <v>1</v>
      </c>
      <c r="F209" s="190">
        <f t="shared" si="16"/>
        <v>1.4950000000000001</v>
      </c>
      <c r="G209" s="190">
        <f t="shared" si="16"/>
        <v>2.2549999999999999</v>
      </c>
      <c r="H209" s="190"/>
      <c r="I209" s="190">
        <f t="shared" si="17"/>
        <v>3.3712249999999999</v>
      </c>
      <c r="J209" s="625"/>
      <c r="K209" s="626"/>
      <c r="L209" s="627"/>
      <c r="M209" s="38"/>
    </row>
    <row r="210" spans="1:13" x14ac:dyDescent="0.15">
      <c r="A210" s="650"/>
      <c r="B210" s="148"/>
      <c r="C210" s="757"/>
      <c r="D210" s="232"/>
      <c r="E210" s="186">
        <f t="shared" si="16"/>
        <v>1</v>
      </c>
      <c r="F210" s="190">
        <f t="shared" si="16"/>
        <v>6.0350000000000001</v>
      </c>
      <c r="G210" s="190">
        <f t="shared" si="16"/>
        <v>3.335</v>
      </c>
      <c r="H210" s="190"/>
      <c r="I210" s="190">
        <f t="shared" si="17"/>
        <v>20.126725</v>
      </c>
      <c r="J210" s="625"/>
      <c r="K210" s="626"/>
      <c r="L210" s="627"/>
      <c r="M210" s="38"/>
    </row>
    <row r="211" spans="1:13" x14ac:dyDescent="0.15">
      <c r="A211" s="650"/>
      <c r="B211" s="148"/>
      <c r="C211" s="757"/>
      <c r="D211" s="232"/>
      <c r="E211" s="186">
        <f t="shared" si="16"/>
        <v>1</v>
      </c>
      <c r="F211" s="190">
        <f t="shared" si="16"/>
        <v>4.335</v>
      </c>
      <c r="G211" s="190">
        <f t="shared" si="16"/>
        <v>3.335</v>
      </c>
      <c r="H211" s="190"/>
      <c r="I211" s="190">
        <f t="shared" si="17"/>
        <v>14.457224999999999</v>
      </c>
      <c r="J211" s="625"/>
      <c r="K211" s="626"/>
      <c r="L211" s="627"/>
      <c r="M211" s="38"/>
    </row>
    <row r="212" spans="1:13" x14ac:dyDescent="0.15">
      <c r="A212" s="650"/>
      <c r="B212" s="148"/>
      <c r="C212" s="757"/>
      <c r="D212" s="232"/>
      <c r="E212" s="186">
        <f t="shared" si="16"/>
        <v>1</v>
      </c>
      <c r="F212" s="190">
        <f t="shared" si="16"/>
        <v>4.04</v>
      </c>
      <c r="G212" s="190">
        <f t="shared" si="16"/>
        <v>1.9</v>
      </c>
      <c r="H212" s="190"/>
      <c r="I212" s="190">
        <f t="shared" si="17"/>
        <v>7.6759999999999993</v>
      </c>
      <c r="J212" s="625"/>
      <c r="K212" s="626"/>
      <c r="L212" s="627"/>
      <c r="M212" s="38"/>
    </row>
    <row r="213" spans="1:13" x14ac:dyDescent="0.15">
      <c r="A213" s="650"/>
      <c r="B213" s="148"/>
      <c r="C213" s="757"/>
      <c r="D213" s="232"/>
      <c r="E213" s="186">
        <f t="shared" si="16"/>
        <v>1</v>
      </c>
      <c r="F213" s="190">
        <f t="shared" si="16"/>
        <v>1.1000000000000001</v>
      </c>
      <c r="G213" s="190">
        <f t="shared" si="16"/>
        <v>2.4</v>
      </c>
      <c r="H213" s="190"/>
      <c r="I213" s="190">
        <f t="shared" si="17"/>
        <v>2.64</v>
      </c>
      <c r="J213" s="625"/>
      <c r="K213" s="626"/>
      <c r="L213" s="627"/>
      <c r="M213" s="38"/>
    </row>
    <row r="214" spans="1:13" x14ac:dyDescent="0.15">
      <c r="A214" s="650"/>
      <c r="B214" s="148"/>
      <c r="C214" s="757"/>
      <c r="D214" s="232"/>
      <c r="E214" s="186">
        <f t="shared" si="16"/>
        <v>1</v>
      </c>
      <c r="F214" s="190">
        <f t="shared" si="16"/>
        <v>2.415</v>
      </c>
      <c r="G214" s="190">
        <f t="shared" si="16"/>
        <v>2.375</v>
      </c>
      <c r="H214" s="190"/>
      <c r="I214" s="190">
        <f t="shared" si="17"/>
        <v>5.7356249999999998</v>
      </c>
      <c r="J214" s="625"/>
      <c r="K214" s="626"/>
      <c r="L214" s="627"/>
      <c r="M214" s="38"/>
    </row>
    <row r="215" spans="1:13" x14ac:dyDescent="0.15">
      <c r="A215" s="650"/>
      <c r="B215" s="148"/>
      <c r="C215" s="757"/>
      <c r="D215" s="232"/>
      <c r="E215" s="186">
        <f t="shared" si="16"/>
        <v>1</v>
      </c>
      <c r="F215" s="190">
        <f t="shared" si="16"/>
        <v>4.3449999999999998</v>
      </c>
      <c r="G215" s="190">
        <f t="shared" si="16"/>
        <v>4.4749999999999996</v>
      </c>
      <c r="H215" s="190"/>
      <c r="I215" s="190">
        <f t="shared" si="17"/>
        <v>19.443874999999998</v>
      </c>
      <c r="J215" s="625"/>
      <c r="K215" s="626"/>
      <c r="L215" s="627"/>
      <c r="M215" s="38"/>
    </row>
    <row r="216" spans="1:13" x14ac:dyDescent="0.15">
      <c r="A216" s="651"/>
      <c r="B216" s="148"/>
      <c r="C216" s="702"/>
      <c r="D216" s="232"/>
      <c r="E216" s="186">
        <f t="shared" si="16"/>
        <v>1</v>
      </c>
      <c r="F216" s="190">
        <f t="shared" si="16"/>
        <v>3.4350000000000001</v>
      </c>
      <c r="G216" s="190">
        <f t="shared" si="16"/>
        <v>0.47</v>
      </c>
      <c r="H216" s="190"/>
      <c r="I216" s="190">
        <f t="shared" si="17"/>
        <v>1.6144499999999999</v>
      </c>
      <c r="J216" s="628"/>
      <c r="K216" s="629"/>
      <c r="L216" s="630"/>
      <c r="M216" s="38"/>
    </row>
    <row r="217" spans="1:13" x14ac:dyDescent="0.15">
      <c r="A217" s="643"/>
      <c r="B217" s="644"/>
      <c r="C217" s="644"/>
      <c r="D217" s="644"/>
      <c r="E217" s="644"/>
      <c r="F217" s="644"/>
      <c r="G217" s="644"/>
      <c r="H217" s="645"/>
      <c r="I217" s="65">
        <f>SUM(I200:I216)</f>
        <v>213.65912499999993</v>
      </c>
      <c r="J217" s="65" t="s">
        <v>400</v>
      </c>
      <c r="K217" s="99">
        <v>645</v>
      </c>
      <c r="L217" s="99">
        <f>I217*K217</f>
        <v>137810.13562499997</v>
      </c>
      <c r="M217" s="38"/>
    </row>
    <row r="218" spans="1:13" x14ac:dyDescent="0.15">
      <c r="A218" s="703"/>
      <c r="B218" s="704"/>
      <c r="C218" s="704"/>
      <c r="D218" s="704"/>
      <c r="E218" s="704"/>
      <c r="F218" s="704"/>
      <c r="G218" s="704"/>
      <c r="H218" s="704"/>
      <c r="I218" s="704"/>
      <c r="J218" s="704"/>
      <c r="K218" s="704"/>
      <c r="L218" s="705"/>
      <c r="M218" s="38"/>
    </row>
    <row r="219" spans="1:13" x14ac:dyDescent="0.15">
      <c r="A219" s="649"/>
      <c r="B219" s="167"/>
      <c r="C219" s="733" t="s">
        <v>34</v>
      </c>
      <c r="D219" s="734"/>
      <c r="E219" s="734"/>
      <c r="F219" s="734"/>
      <c r="G219" s="734"/>
      <c r="H219" s="734"/>
      <c r="I219" s="735"/>
      <c r="J219" s="622"/>
      <c r="K219" s="623"/>
      <c r="L219" s="624"/>
      <c r="M219" s="38"/>
    </row>
    <row r="220" spans="1:13" x14ac:dyDescent="0.15">
      <c r="A220" s="650"/>
      <c r="B220" s="148"/>
      <c r="C220" s="89" t="s">
        <v>35</v>
      </c>
      <c r="D220" s="659"/>
      <c r="E220" s="70">
        <v>1</v>
      </c>
      <c r="F220" s="70">
        <f>2.25+0.6</f>
        <v>2.85</v>
      </c>
      <c r="G220" s="70">
        <v>1.5</v>
      </c>
      <c r="H220" s="70">
        <v>0.17499999999999999</v>
      </c>
      <c r="I220" s="70">
        <f>E220*F220*G220*H220</f>
        <v>0.74812500000000004</v>
      </c>
      <c r="J220" s="625"/>
      <c r="K220" s="626"/>
      <c r="L220" s="627"/>
      <c r="M220" s="38"/>
    </row>
    <row r="221" spans="1:13" x14ac:dyDescent="0.15">
      <c r="A221" s="650"/>
      <c r="B221" s="148"/>
      <c r="C221" s="89" t="s">
        <v>36</v>
      </c>
      <c r="D221" s="660"/>
      <c r="E221" s="70">
        <v>1</v>
      </c>
      <c r="F221" s="70">
        <f>2.5+0.6</f>
        <v>3.1</v>
      </c>
      <c r="G221" s="70">
        <v>1.5</v>
      </c>
      <c r="H221" s="70">
        <v>0.17499999999999999</v>
      </c>
      <c r="I221" s="70">
        <f>E221*F221*G221*H221</f>
        <v>0.81374999999999997</v>
      </c>
      <c r="J221" s="625"/>
      <c r="K221" s="626"/>
      <c r="L221" s="627"/>
      <c r="M221" s="38"/>
    </row>
    <row r="222" spans="1:13" x14ac:dyDescent="0.15">
      <c r="A222" s="650"/>
      <c r="B222" s="148"/>
      <c r="C222" s="89" t="s">
        <v>37</v>
      </c>
      <c r="D222" s="660"/>
      <c r="E222" s="70">
        <v>5</v>
      </c>
      <c r="F222" s="70">
        <v>1.5</v>
      </c>
      <c r="G222" s="70">
        <v>0.25</v>
      </c>
      <c r="H222" s="70">
        <v>0.17499999999999999</v>
      </c>
      <c r="I222" s="70">
        <f>E222*F222*G222*H222</f>
        <v>0.328125</v>
      </c>
      <c r="J222" s="625"/>
      <c r="K222" s="626"/>
      <c r="L222" s="627"/>
      <c r="M222" s="38"/>
    </row>
    <row r="223" spans="1:13" x14ac:dyDescent="0.15">
      <c r="A223" s="650"/>
      <c r="B223" s="148"/>
      <c r="C223" s="89" t="s">
        <v>48</v>
      </c>
      <c r="D223" s="660"/>
      <c r="E223" s="70">
        <f>11*0.5</f>
        <v>5.5</v>
      </c>
      <c r="F223" s="70">
        <v>1.5</v>
      </c>
      <c r="G223" s="70">
        <v>0.25</v>
      </c>
      <c r="H223" s="70">
        <v>0.17499999999999999</v>
      </c>
      <c r="I223" s="70">
        <f>E223*F223*G223*H223</f>
        <v>0.36093749999999997</v>
      </c>
      <c r="J223" s="625"/>
      <c r="K223" s="626"/>
      <c r="L223" s="627"/>
      <c r="M223" s="38"/>
    </row>
    <row r="224" spans="1:13" x14ac:dyDescent="0.15">
      <c r="A224" s="651"/>
      <c r="B224" s="149"/>
      <c r="C224" s="89" t="s">
        <v>36</v>
      </c>
      <c r="D224" s="661"/>
      <c r="E224" s="70">
        <v>1</v>
      </c>
      <c r="F224" s="70">
        <v>1.5</v>
      </c>
      <c r="G224" s="70">
        <v>2.38</v>
      </c>
      <c r="H224" s="70">
        <v>0.17499999999999999</v>
      </c>
      <c r="I224" s="70">
        <f>E224*F224*G224*H224</f>
        <v>0.62474999999999992</v>
      </c>
      <c r="J224" s="628"/>
      <c r="K224" s="629"/>
      <c r="L224" s="630"/>
      <c r="M224" s="38"/>
    </row>
    <row r="225" spans="1:13" x14ac:dyDescent="0.15">
      <c r="A225" s="643"/>
      <c r="B225" s="644"/>
      <c r="C225" s="644"/>
      <c r="D225" s="644"/>
      <c r="E225" s="644"/>
      <c r="F225" s="644"/>
      <c r="G225" s="644"/>
      <c r="H225" s="645"/>
      <c r="I225" s="77">
        <f>SUM(I219:I224)</f>
        <v>2.8756874999999997</v>
      </c>
      <c r="J225" s="65" t="s">
        <v>9</v>
      </c>
      <c r="K225" s="99">
        <f>F228</f>
        <v>7185.15</v>
      </c>
      <c r="L225" s="99">
        <f>I225*K225</f>
        <v>20662.246040624996</v>
      </c>
      <c r="M225" s="38"/>
    </row>
    <row r="226" spans="1:13" x14ac:dyDescent="0.15">
      <c r="A226" s="649"/>
      <c r="B226" s="147"/>
      <c r="C226" s="75" t="s">
        <v>23</v>
      </c>
      <c r="D226" s="597"/>
      <c r="E226" s="69" t="s">
        <v>24</v>
      </c>
      <c r="F226" s="70">
        <v>6843</v>
      </c>
      <c r="G226" s="70" t="s">
        <v>25</v>
      </c>
      <c r="H226" s="622"/>
      <c r="I226" s="623"/>
      <c r="J226" s="623"/>
      <c r="K226" s="623"/>
      <c r="L226" s="624"/>
      <c r="M226" s="38"/>
    </row>
    <row r="227" spans="1:13" x14ac:dyDescent="0.15">
      <c r="A227" s="650"/>
      <c r="B227" s="148"/>
      <c r="C227" s="75" t="s">
        <v>41</v>
      </c>
      <c r="D227" s="598"/>
      <c r="E227" s="69" t="s">
        <v>24</v>
      </c>
      <c r="F227" s="70">
        <f>ROUND(F226*5%,2)</f>
        <v>342.15</v>
      </c>
      <c r="G227" s="70"/>
      <c r="H227" s="625"/>
      <c r="I227" s="626"/>
      <c r="J227" s="626"/>
      <c r="K227" s="626"/>
      <c r="L227" s="627"/>
      <c r="M227" s="38"/>
    </row>
    <row r="228" spans="1:13" x14ac:dyDescent="0.15">
      <c r="A228" s="651"/>
      <c r="B228" s="149"/>
      <c r="C228" s="75"/>
      <c r="D228" s="599"/>
      <c r="E228" s="69"/>
      <c r="F228" s="70">
        <f>SUM(F226:F227)</f>
        <v>7185.15</v>
      </c>
      <c r="G228" s="70"/>
      <c r="H228" s="628"/>
      <c r="I228" s="629"/>
      <c r="J228" s="629"/>
      <c r="K228" s="629"/>
      <c r="L228" s="630"/>
      <c r="M228" s="38"/>
    </row>
    <row r="229" spans="1:13" x14ac:dyDescent="0.15">
      <c r="A229" s="158"/>
      <c r="B229" s="188"/>
      <c r="C229" s="219"/>
      <c r="D229" s="192"/>
      <c r="E229" s="173"/>
      <c r="F229" s="183"/>
      <c r="G229" s="180"/>
      <c r="H229" s="178"/>
      <c r="I229" s="178"/>
      <c r="J229" s="178"/>
      <c r="K229" s="178"/>
      <c r="L229" s="179"/>
      <c r="M229" s="38"/>
    </row>
    <row r="230" spans="1:13" ht="41.25" customHeight="1" x14ac:dyDescent="0.15">
      <c r="A230" s="205"/>
      <c r="B230" s="148"/>
      <c r="C230" s="595" t="s">
        <v>415</v>
      </c>
      <c r="D230" s="596"/>
      <c r="E230" s="596"/>
      <c r="F230" s="596"/>
      <c r="G230" s="596"/>
      <c r="H230" s="596"/>
      <c r="I230" s="596"/>
      <c r="J230" s="596"/>
      <c r="K230" s="596"/>
      <c r="L230" s="600"/>
      <c r="M230" s="38"/>
    </row>
    <row r="231" spans="1:13" x14ac:dyDescent="0.15">
      <c r="A231" s="205"/>
      <c r="B231" s="148"/>
      <c r="C231" s="216"/>
      <c r="D231" s="226"/>
      <c r="E231" s="190">
        <f>E220</f>
        <v>1</v>
      </c>
      <c r="F231" s="190">
        <f>F220</f>
        <v>2.85</v>
      </c>
      <c r="G231" s="190">
        <f>G220</f>
        <v>1.5</v>
      </c>
      <c r="H231" s="70"/>
      <c r="I231" s="70">
        <f>E231*F231*G231</f>
        <v>4.2750000000000004</v>
      </c>
      <c r="J231" s="211"/>
      <c r="K231" s="211"/>
      <c r="L231" s="212"/>
      <c r="M231" s="38"/>
    </row>
    <row r="232" spans="1:13" x14ac:dyDescent="0.15">
      <c r="A232" s="205"/>
      <c r="B232" s="148"/>
      <c r="C232" s="75"/>
      <c r="D232" s="226"/>
      <c r="E232" s="190">
        <f t="shared" ref="E232:G234" si="18">E221</f>
        <v>1</v>
      </c>
      <c r="F232" s="190">
        <f t="shared" si="18"/>
        <v>3.1</v>
      </c>
      <c r="G232" s="190">
        <f t="shared" si="18"/>
        <v>1.5</v>
      </c>
      <c r="H232" s="70"/>
      <c r="I232" s="70">
        <f>E232*F232*G232</f>
        <v>4.6500000000000004</v>
      </c>
      <c r="J232" s="211"/>
      <c r="K232" s="211"/>
      <c r="L232" s="212"/>
      <c r="M232" s="38"/>
    </row>
    <row r="233" spans="1:13" x14ac:dyDescent="0.15">
      <c r="A233" s="205"/>
      <c r="B233" s="148"/>
      <c r="C233" s="75"/>
      <c r="D233" s="226"/>
      <c r="E233" s="190">
        <f t="shared" si="18"/>
        <v>5</v>
      </c>
      <c r="F233" s="190">
        <f t="shared" si="18"/>
        <v>1.5</v>
      </c>
      <c r="G233" s="190">
        <f t="shared" si="18"/>
        <v>0.25</v>
      </c>
      <c r="H233" s="70"/>
      <c r="I233" s="70">
        <f>E233*F233*G233</f>
        <v>1.875</v>
      </c>
      <c r="J233" s="211"/>
      <c r="K233" s="211"/>
      <c r="L233" s="212"/>
      <c r="M233" s="38"/>
    </row>
    <row r="234" spans="1:13" x14ac:dyDescent="0.15">
      <c r="A234" s="205"/>
      <c r="B234" s="148"/>
      <c r="C234" s="75"/>
      <c r="D234" s="226"/>
      <c r="E234" s="190">
        <f t="shared" si="18"/>
        <v>5.5</v>
      </c>
      <c r="F234" s="190">
        <f t="shared" si="18"/>
        <v>1.5</v>
      </c>
      <c r="G234" s="190">
        <f t="shared" si="18"/>
        <v>0.25</v>
      </c>
      <c r="H234" s="70"/>
      <c r="I234" s="70">
        <f>E234*F234*G234</f>
        <v>2.0625</v>
      </c>
      <c r="J234" s="211"/>
      <c r="K234" s="211"/>
      <c r="L234" s="212"/>
      <c r="M234" s="38"/>
    </row>
    <row r="235" spans="1:13" x14ac:dyDescent="0.15">
      <c r="A235" s="205"/>
      <c r="B235" s="148"/>
      <c r="C235" s="75"/>
      <c r="D235" s="226"/>
      <c r="E235" s="190">
        <f>E224</f>
        <v>1</v>
      </c>
      <c r="F235" s="190">
        <f>F224</f>
        <v>1.5</v>
      </c>
      <c r="G235" s="190">
        <f>G224</f>
        <v>2.38</v>
      </c>
      <c r="H235" s="70"/>
      <c r="I235" s="70">
        <f>E235*F235*G235</f>
        <v>3.57</v>
      </c>
      <c r="J235" s="211"/>
      <c r="K235" s="211"/>
      <c r="L235" s="212"/>
      <c r="M235" s="38"/>
    </row>
    <row r="236" spans="1:13" x14ac:dyDescent="0.15">
      <c r="A236" s="643"/>
      <c r="B236" s="644"/>
      <c r="C236" s="644"/>
      <c r="D236" s="644"/>
      <c r="E236" s="644"/>
      <c r="F236" s="644"/>
      <c r="G236" s="644"/>
      <c r="H236" s="645"/>
      <c r="I236" s="65">
        <f>SUM(I231:I235)</f>
        <v>16.432500000000001</v>
      </c>
      <c r="J236" s="65" t="s">
        <v>400</v>
      </c>
      <c r="K236" s="99">
        <v>645</v>
      </c>
      <c r="L236" s="99">
        <f>I236*K236</f>
        <v>10598.962500000001</v>
      </c>
      <c r="M236" s="38"/>
    </row>
    <row r="237" spans="1:13" x14ac:dyDescent="0.15">
      <c r="A237" s="703"/>
      <c r="B237" s="704"/>
      <c r="C237" s="704"/>
      <c r="D237" s="704"/>
      <c r="E237" s="704"/>
      <c r="F237" s="704"/>
      <c r="G237" s="704"/>
      <c r="H237" s="704"/>
      <c r="I237" s="704"/>
      <c r="J237" s="704"/>
      <c r="K237" s="704"/>
      <c r="L237" s="705"/>
      <c r="M237" s="38"/>
    </row>
    <row r="238" spans="1:13" ht="72" customHeight="1" x14ac:dyDescent="0.15">
      <c r="A238" s="22">
        <v>3</v>
      </c>
      <c r="B238" s="234" t="s">
        <v>447</v>
      </c>
      <c r="C238" s="595" t="s">
        <v>494</v>
      </c>
      <c r="D238" s="596"/>
      <c r="E238" s="596"/>
      <c r="F238" s="596"/>
      <c r="G238" s="596"/>
      <c r="H238" s="596"/>
      <c r="I238" s="596"/>
      <c r="J238" s="596"/>
      <c r="K238" s="596"/>
      <c r="L238" s="600"/>
      <c r="M238" s="38"/>
    </row>
    <row r="239" spans="1:13" x14ac:dyDescent="0.15">
      <c r="A239" s="22" t="s">
        <v>113</v>
      </c>
      <c r="B239" s="22"/>
      <c r="C239" s="75" t="s">
        <v>16</v>
      </c>
      <c r="D239" s="597"/>
      <c r="E239" s="70">
        <v>1</v>
      </c>
      <c r="F239" s="70">
        <f>I36</f>
        <v>6.2369999999999983</v>
      </c>
      <c r="G239" s="95">
        <v>0.03</v>
      </c>
      <c r="H239" s="68" t="s">
        <v>320</v>
      </c>
      <c r="I239" s="70">
        <f>E239*F239*G239*7850/1000</f>
        <v>1.4688134999999996</v>
      </c>
      <c r="J239" s="622"/>
      <c r="K239" s="623"/>
      <c r="L239" s="624"/>
      <c r="M239" s="38"/>
    </row>
    <row r="240" spans="1:13" x14ac:dyDescent="0.15">
      <c r="A240" s="22"/>
      <c r="B240" s="22"/>
      <c r="C240" s="75" t="s">
        <v>20</v>
      </c>
      <c r="D240" s="598"/>
      <c r="E240" s="70">
        <v>1</v>
      </c>
      <c r="F240" s="70">
        <f>I85</f>
        <v>3.2915500000000004</v>
      </c>
      <c r="G240" s="95">
        <v>0.01</v>
      </c>
      <c r="H240" s="68" t="s">
        <v>320</v>
      </c>
      <c r="I240" s="70">
        <f>E240*F240*G240*7850/1000</f>
        <v>0.25838667500000007</v>
      </c>
      <c r="J240" s="625"/>
      <c r="K240" s="626"/>
      <c r="L240" s="627"/>
      <c r="M240" s="38"/>
    </row>
    <row r="241" spans="1:13" x14ac:dyDescent="0.15">
      <c r="A241" s="22"/>
      <c r="B241" s="22"/>
      <c r="C241" s="75" t="s">
        <v>21</v>
      </c>
      <c r="D241" s="598"/>
      <c r="E241" s="70">
        <v>1</v>
      </c>
      <c r="F241" s="70">
        <f>I149</f>
        <v>27.2</v>
      </c>
      <c r="G241" s="95">
        <v>1.4999999999999999E-2</v>
      </c>
      <c r="H241" s="68" t="s">
        <v>320</v>
      </c>
      <c r="I241" s="70">
        <f>E241*F241*G241*7850/1000</f>
        <v>3.2027999999999999</v>
      </c>
      <c r="J241" s="625"/>
      <c r="K241" s="626"/>
      <c r="L241" s="627"/>
      <c r="M241" s="38"/>
    </row>
    <row r="242" spans="1:13" x14ac:dyDescent="0.15">
      <c r="A242" s="22"/>
      <c r="B242" s="22"/>
      <c r="C242" s="75" t="s">
        <v>22</v>
      </c>
      <c r="D242" s="598"/>
      <c r="E242" s="70">
        <v>1</v>
      </c>
      <c r="F242" s="70">
        <f>I195</f>
        <v>32.06</v>
      </c>
      <c r="G242" s="95">
        <v>1.4999999999999999E-2</v>
      </c>
      <c r="H242" s="68" t="s">
        <v>320</v>
      </c>
      <c r="I242" s="70">
        <f>E242*F242*G242*7850/1000</f>
        <v>3.7750650000000001</v>
      </c>
      <c r="J242" s="625"/>
      <c r="K242" s="626"/>
      <c r="L242" s="627"/>
      <c r="M242" s="38"/>
    </row>
    <row r="243" spans="1:13" x14ac:dyDescent="0.15">
      <c r="A243" s="22"/>
      <c r="B243" s="22"/>
      <c r="C243" s="75" t="s">
        <v>39</v>
      </c>
      <c r="D243" s="599"/>
      <c r="E243" s="70">
        <v>1</v>
      </c>
      <c r="F243" s="70">
        <f>I225</f>
        <v>2.8756874999999997</v>
      </c>
      <c r="G243" s="95">
        <v>0.01</v>
      </c>
      <c r="H243" s="68" t="s">
        <v>320</v>
      </c>
      <c r="I243" s="70">
        <f>E243*F243*G243*7850/1000</f>
        <v>0.22574146875000001</v>
      </c>
      <c r="J243" s="628"/>
      <c r="K243" s="629"/>
      <c r="L243" s="630"/>
      <c r="M243" s="38"/>
    </row>
    <row r="244" spans="1:13" x14ac:dyDescent="0.15">
      <c r="A244" s="601"/>
      <c r="B244" s="602"/>
      <c r="C244" s="602"/>
      <c r="D244" s="602"/>
      <c r="E244" s="602"/>
      <c r="F244" s="602"/>
      <c r="G244" s="602"/>
      <c r="H244" s="603"/>
      <c r="I244" s="65">
        <f>SUM(I239:I243)</f>
        <v>8.9308066437499996</v>
      </c>
      <c r="J244" s="92" t="s">
        <v>13</v>
      </c>
      <c r="K244" s="66">
        <f>+F247</f>
        <v>6267.45</v>
      </c>
      <c r="L244" s="66">
        <f>ROUND(I244*K244,0)</f>
        <v>55973</v>
      </c>
      <c r="M244" s="38"/>
    </row>
    <row r="245" spans="1:13" x14ac:dyDescent="0.15">
      <c r="A245" s="649"/>
      <c r="B245" s="147"/>
      <c r="C245" s="75" t="s">
        <v>23</v>
      </c>
      <c r="D245" s="616"/>
      <c r="E245" s="69" t="s">
        <v>24</v>
      </c>
      <c r="F245" s="70">
        <v>5969</v>
      </c>
      <c r="G245" s="73" t="s">
        <v>30</v>
      </c>
      <c r="H245" s="622"/>
      <c r="I245" s="623"/>
      <c r="J245" s="623"/>
      <c r="K245" s="623"/>
      <c r="L245" s="624"/>
      <c r="M245" s="38"/>
    </row>
    <row r="246" spans="1:13" x14ac:dyDescent="0.15">
      <c r="A246" s="650"/>
      <c r="B246" s="148"/>
      <c r="C246" s="75" t="s">
        <v>41</v>
      </c>
      <c r="D246" s="617"/>
      <c r="E246" s="69" t="s">
        <v>24</v>
      </c>
      <c r="F246" s="70">
        <f>ROUND(F245*5%,2)</f>
        <v>298.45</v>
      </c>
      <c r="G246" s="70"/>
      <c r="H246" s="625"/>
      <c r="I246" s="626"/>
      <c r="J246" s="626"/>
      <c r="K246" s="626"/>
      <c r="L246" s="627"/>
      <c r="M246" s="38"/>
    </row>
    <row r="247" spans="1:13" x14ac:dyDescent="0.15">
      <c r="A247" s="651"/>
      <c r="B247" s="149"/>
      <c r="C247" s="75"/>
      <c r="D247" s="618"/>
      <c r="E247" s="69" t="s">
        <v>24</v>
      </c>
      <c r="F247" s="70">
        <f>SUM(F245:F246)</f>
        <v>6267.45</v>
      </c>
      <c r="G247" s="73" t="s">
        <v>30</v>
      </c>
      <c r="H247" s="628"/>
      <c r="I247" s="629"/>
      <c r="J247" s="629"/>
      <c r="K247" s="629"/>
      <c r="L247" s="630"/>
      <c r="M247" s="40"/>
    </row>
    <row r="248" spans="1:13" x14ac:dyDescent="0.15">
      <c r="A248" s="592"/>
      <c r="B248" s="593"/>
      <c r="C248" s="593"/>
      <c r="D248" s="593"/>
      <c r="E248" s="593"/>
      <c r="F248" s="593"/>
      <c r="G248" s="593"/>
      <c r="H248" s="593"/>
      <c r="I248" s="593"/>
      <c r="J248" s="593"/>
      <c r="K248" s="593"/>
      <c r="L248" s="594"/>
      <c r="M248" s="38"/>
    </row>
    <row r="249" spans="1:13" s="34" customFormat="1" ht="87" customHeight="1" x14ac:dyDescent="0.15">
      <c r="A249" s="50">
        <v>4</v>
      </c>
      <c r="B249" s="203" t="s">
        <v>380</v>
      </c>
      <c r="C249" s="595" t="s">
        <v>118</v>
      </c>
      <c r="D249" s="596"/>
      <c r="E249" s="596"/>
      <c r="F249" s="596"/>
      <c r="G249" s="596"/>
      <c r="H249" s="596"/>
      <c r="I249" s="596"/>
      <c r="J249" s="596"/>
      <c r="K249" s="596"/>
      <c r="L249" s="600"/>
      <c r="M249" s="39"/>
    </row>
    <row r="250" spans="1:13" s="19" customFormat="1" x14ac:dyDescent="0.15">
      <c r="A250" s="50"/>
      <c r="B250" s="156"/>
      <c r="C250" s="721" t="s">
        <v>42</v>
      </c>
      <c r="D250" s="722"/>
      <c r="E250" s="722"/>
      <c r="F250" s="722"/>
      <c r="G250" s="722"/>
      <c r="H250" s="722"/>
      <c r="I250" s="723"/>
      <c r="J250" s="622"/>
      <c r="K250" s="623"/>
      <c r="L250" s="624"/>
      <c r="M250" s="46"/>
    </row>
    <row r="251" spans="1:13" s="19" customFormat="1" x14ac:dyDescent="0.15">
      <c r="A251" s="649"/>
      <c r="B251" s="147"/>
      <c r="C251" s="89" t="s">
        <v>119</v>
      </c>
      <c r="D251" s="659"/>
      <c r="E251" s="70">
        <v>1</v>
      </c>
      <c r="F251" s="78">
        <v>10.59</v>
      </c>
      <c r="G251" s="70"/>
      <c r="H251" s="70">
        <v>2.6999999999999997</v>
      </c>
      <c r="I251" s="70">
        <f>ROUND(E251*F251*H251,2)</f>
        <v>28.59</v>
      </c>
      <c r="J251" s="625"/>
      <c r="K251" s="626"/>
      <c r="L251" s="627"/>
      <c r="M251" s="46"/>
    </row>
    <row r="252" spans="1:13" s="19" customFormat="1" x14ac:dyDescent="0.15">
      <c r="A252" s="650"/>
      <c r="B252" s="148"/>
      <c r="C252" s="89" t="s">
        <v>86</v>
      </c>
      <c r="D252" s="660"/>
      <c r="E252" s="70">
        <v>-1</v>
      </c>
      <c r="F252" s="78">
        <v>0.375</v>
      </c>
      <c r="G252" s="70"/>
      <c r="H252" s="70">
        <v>2.6999999999999997</v>
      </c>
      <c r="I252" s="70">
        <f t="shared" ref="I252:I285" si="19">ROUND(E252*F252*H252,2)</f>
        <v>-1.01</v>
      </c>
      <c r="J252" s="625"/>
      <c r="K252" s="626"/>
      <c r="L252" s="627"/>
      <c r="M252" s="46"/>
    </row>
    <row r="253" spans="1:13" s="19" customFormat="1" ht="24" x14ac:dyDescent="0.15">
      <c r="A253" s="650"/>
      <c r="B253" s="148"/>
      <c r="C253" s="89" t="s">
        <v>157</v>
      </c>
      <c r="D253" s="660"/>
      <c r="E253" s="70">
        <v>-1</v>
      </c>
      <c r="F253" s="78">
        <v>3.48</v>
      </c>
      <c r="G253" s="70"/>
      <c r="H253" s="70">
        <v>1.5</v>
      </c>
      <c r="I253" s="70">
        <f t="shared" si="19"/>
        <v>-5.22</v>
      </c>
      <c r="J253" s="625"/>
      <c r="K253" s="626"/>
      <c r="L253" s="627"/>
      <c r="M253" s="46"/>
    </row>
    <row r="254" spans="1:13" s="19" customFormat="1" x14ac:dyDescent="0.15">
      <c r="A254" s="650"/>
      <c r="B254" s="148"/>
      <c r="C254" s="89" t="s">
        <v>158</v>
      </c>
      <c r="D254" s="660"/>
      <c r="E254" s="70">
        <v>-1</v>
      </c>
      <c r="F254" s="78">
        <v>1.8</v>
      </c>
      <c r="G254" s="70"/>
      <c r="H254" s="70">
        <v>1.5</v>
      </c>
      <c r="I254" s="70">
        <f t="shared" si="19"/>
        <v>-2.7</v>
      </c>
      <c r="J254" s="625"/>
      <c r="K254" s="626"/>
      <c r="L254" s="627"/>
      <c r="M254" s="46"/>
    </row>
    <row r="255" spans="1:13" s="19" customFormat="1" x14ac:dyDescent="0.15">
      <c r="A255" s="650"/>
      <c r="B255" s="148"/>
      <c r="C255" s="89" t="s">
        <v>85</v>
      </c>
      <c r="D255" s="660"/>
      <c r="E255" s="70">
        <v>1</v>
      </c>
      <c r="F255" s="78">
        <v>2</v>
      </c>
      <c r="G255" s="70"/>
      <c r="H255" s="70">
        <v>2.6999999999999997</v>
      </c>
      <c r="I255" s="70">
        <f t="shared" si="19"/>
        <v>5.4</v>
      </c>
      <c r="J255" s="625"/>
      <c r="K255" s="626"/>
      <c r="L255" s="627"/>
      <c r="M255" s="46"/>
    </row>
    <row r="256" spans="1:13" s="19" customFormat="1" x14ac:dyDescent="0.15">
      <c r="A256" s="650"/>
      <c r="B256" s="148"/>
      <c r="C256" s="89" t="s">
        <v>86</v>
      </c>
      <c r="D256" s="660"/>
      <c r="E256" s="70">
        <v>-1</v>
      </c>
      <c r="F256" s="78">
        <v>0.17499999999999999</v>
      </c>
      <c r="G256" s="70"/>
      <c r="H256" s="70">
        <v>2.6999999999999997</v>
      </c>
      <c r="I256" s="70">
        <f t="shared" si="19"/>
        <v>-0.47</v>
      </c>
      <c r="J256" s="625"/>
      <c r="K256" s="626"/>
      <c r="L256" s="627"/>
      <c r="M256" s="46"/>
    </row>
    <row r="257" spans="1:13" s="19" customFormat="1" x14ac:dyDescent="0.15">
      <c r="A257" s="650"/>
      <c r="B257" s="148"/>
      <c r="C257" s="89" t="s">
        <v>86</v>
      </c>
      <c r="D257" s="660"/>
      <c r="E257" s="70">
        <v>-1</v>
      </c>
      <c r="F257" s="78">
        <v>0.375</v>
      </c>
      <c r="G257" s="70"/>
      <c r="H257" s="70">
        <v>2.6999999999999997</v>
      </c>
      <c r="I257" s="70">
        <f t="shared" si="19"/>
        <v>-1.01</v>
      </c>
      <c r="J257" s="625"/>
      <c r="K257" s="626"/>
      <c r="L257" s="627"/>
      <c r="M257" s="46"/>
    </row>
    <row r="258" spans="1:13" s="19" customFormat="1" x14ac:dyDescent="0.15">
      <c r="A258" s="650"/>
      <c r="B258" s="148"/>
      <c r="C258" s="89" t="s">
        <v>85</v>
      </c>
      <c r="D258" s="660"/>
      <c r="E258" s="70">
        <v>1</v>
      </c>
      <c r="F258" s="78">
        <v>2</v>
      </c>
      <c r="G258" s="70"/>
      <c r="H258" s="70">
        <v>2.6999999999999997</v>
      </c>
      <c r="I258" s="70">
        <f t="shared" si="19"/>
        <v>5.4</v>
      </c>
      <c r="J258" s="625"/>
      <c r="K258" s="626"/>
      <c r="L258" s="627"/>
      <c r="M258" s="46"/>
    </row>
    <row r="259" spans="1:13" s="19" customFormat="1" x14ac:dyDescent="0.15">
      <c r="A259" s="650"/>
      <c r="B259" s="148"/>
      <c r="C259" s="89" t="s">
        <v>86</v>
      </c>
      <c r="D259" s="660"/>
      <c r="E259" s="70">
        <v>-1</v>
      </c>
      <c r="F259" s="78">
        <v>0.375</v>
      </c>
      <c r="G259" s="70"/>
      <c r="H259" s="70">
        <v>2.6999999999999997</v>
      </c>
      <c r="I259" s="70">
        <f t="shared" si="19"/>
        <v>-1.01</v>
      </c>
      <c r="J259" s="625"/>
      <c r="K259" s="626"/>
      <c r="L259" s="627"/>
      <c r="M259" s="46"/>
    </row>
    <row r="260" spans="1:13" s="19" customFormat="1" x14ac:dyDescent="0.15">
      <c r="A260" s="650"/>
      <c r="B260" s="148"/>
      <c r="C260" s="89" t="s">
        <v>119</v>
      </c>
      <c r="D260" s="660"/>
      <c r="E260" s="70">
        <v>1</v>
      </c>
      <c r="F260" s="78">
        <v>10.59</v>
      </c>
      <c r="G260" s="70"/>
      <c r="H260" s="70">
        <v>2.6999999999999997</v>
      </c>
      <c r="I260" s="70">
        <f t="shared" si="19"/>
        <v>28.59</v>
      </c>
      <c r="J260" s="625"/>
      <c r="K260" s="626"/>
      <c r="L260" s="627"/>
      <c r="M260" s="46"/>
    </row>
    <row r="261" spans="1:13" s="19" customFormat="1" x14ac:dyDescent="0.15">
      <c r="A261" s="650"/>
      <c r="B261" s="148"/>
      <c r="C261" s="89" t="s">
        <v>86</v>
      </c>
      <c r="D261" s="660"/>
      <c r="E261" s="70">
        <v>-1</v>
      </c>
      <c r="F261" s="78">
        <v>0.2</v>
      </c>
      <c r="G261" s="70"/>
      <c r="H261" s="70">
        <v>2.6999999999999997</v>
      </c>
      <c r="I261" s="70">
        <f t="shared" si="19"/>
        <v>-0.54</v>
      </c>
      <c r="J261" s="625"/>
      <c r="K261" s="626"/>
      <c r="L261" s="627"/>
      <c r="M261" s="46"/>
    </row>
    <row r="262" spans="1:13" s="19" customFormat="1" x14ac:dyDescent="0.15">
      <c r="A262" s="650"/>
      <c r="B262" s="148"/>
      <c r="C262" s="89" t="s">
        <v>159</v>
      </c>
      <c r="D262" s="660"/>
      <c r="E262" s="70">
        <v>-1</v>
      </c>
      <c r="F262" s="78">
        <v>3.4350000000000001</v>
      </c>
      <c r="G262" s="70"/>
      <c r="H262" s="70">
        <v>1.5</v>
      </c>
      <c r="I262" s="70">
        <f t="shared" si="19"/>
        <v>-5.15</v>
      </c>
      <c r="J262" s="625"/>
      <c r="K262" s="626"/>
      <c r="L262" s="627"/>
      <c r="M262" s="46"/>
    </row>
    <row r="263" spans="1:13" s="19" customFormat="1" x14ac:dyDescent="0.15">
      <c r="A263" s="650"/>
      <c r="B263" s="148"/>
      <c r="C263" s="89" t="s">
        <v>159</v>
      </c>
      <c r="D263" s="660"/>
      <c r="E263" s="70">
        <v>-1</v>
      </c>
      <c r="F263" s="78">
        <v>2.42</v>
      </c>
      <c r="G263" s="70"/>
      <c r="H263" s="70">
        <v>1.5</v>
      </c>
      <c r="I263" s="70">
        <f t="shared" si="19"/>
        <v>-3.63</v>
      </c>
      <c r="J263" s="625"/>
      <c r="K263" s="626"/>
      <c r="L263" s="627"/>
      <c r="M263" s="46"/>
    </row>
    <row r="264" spans="1:13" s="19" customFormat="1" x14ac:dyDescent="0.15">
      <c r="A264" s="651"/>
      <c r="B264" s="149"/>
      <c r="C264" s="89" t="s">
        <v>160</v>
      </c>
      <c r="D264" s="661"/>
      <c r="E264" s="70">
        <v>1</v>
      </c>
      <c r="F264" s="78">
        <v>4.335</v>
      </c>
      <c r="G264" s="70"/>
      <c r="H264" s="70">
        <v>1.5</v>
      </c>
      <c r="I264" s="70">
        <f t="shared" si="19"/>
        <v>6.5</v>
      </c>
      <c r="J264" s="625"/>
      <c r="K264" s="626"/>
      <c r="L264" s="627"/>
      <c r="M264" s="46"/>
    </row>
    <row r="265" spans="1:13" s="19" customFormat="1" x14ac:dyDescent="0.15">
      <c r="A265" s="50"/>
      <c r="B265" s="156"/>
      <c r="C265" s="733" t="s">
        <v>87</v>
      </c>
      <c r="D265" s="734"/>
      <c r="E265" s="734"/>
      <c r="F265" s="734"/>
      <c r="G265" s="734"/>
      <c r="H265" s="734"/>
      <c r="I265" s="735"/>
      <c r="J265" s="625"/>
      <c r="K265" s="626"/>
      <c r="L265" s="627"/>
      <c r="M265" s="46"/>
    </row>
    <row r="266" spans="1:13" s="19" customFormat="1" x14ac:dyDescent="0.15">
      <c r="A266" s="649"/>
      <c r="B266" s="147"/>
      <c r="C266" s="89" t="s">
        <v>119</v>
      </c>
      <c r="D266" s="659"/>
      <c r="E266" s="70">
        <v>1</v>
      </c>
      <c r="F266" s="78">
        <v>24.09</v>
      </c>
      <c r="G266" s="70"/>
      <c r="H266" s="70">
        <v>2.6999999999999997</v>
      </c>
      <c r="I266" s="70">
        <f t="shared" si="19"/>
        <v>65.040000000000006</v>
      </c>
      <c r="J266" s="625"/>
      <c r="K266" s="626"/>
      <c r="L266" s="627"/>
      <c r="M266" s="46"/>
    </row>
    <row r="267" spans="1:13" s="19" customFormat="1" x14ac:dyDescent="0.15">
      <c r="A267" s="650"/>
      <c r="B267" s="148"/>
      <c r="C267" s="89" t="s">
        <v>86</v>
      </c>
      <c r="D267" s="660"/>
      <c r="E267" s="70">
        <v>-6</v>
      </c>
      <c r="F267" s="78">
        <v>0.375</v>
      </c>
      <c r="G267" s="70"/>
      <c r="H267" s="70">
        <v>2.6999999999999997</v>
      </c>
      <c r="I267" s="70">
        <f t="shared" si="19"/>
        <v>-6.08</v>
      </c>
      <c r="J267" s="625"/>
      <c r="K267" s="626"/>
      <c r="L267" s="627"/>
      <c r="M267" s="46"/>
    </row>
    <row r="268" spans="1:13" s="19" customFormat="1" x14ac:dyDescent="0.15">
      <c r="A268" s="650"/>
      <c r="B268" s="148"/>
      <c r="C268" s="89" t="s">
        <v>86</v>
      </c>
      <c r="D268" s="660"/>
      <c r="E268" s="70">
        <v>-1</v>
      </c>
      <c r="F268" s="78">
        <v>0.2</v>
      </c>
      <c r="G268" s="70"/>
      <c r="H268" s="70">
        <v>2.6999999999999997</v>
      </c>
      <c r="I268" s="70">
        <f t="shared" si="19"/>
        <v>-0.54</v>
      </c>
      <c r="J268" s="625"/>
      <c r="K268" s="626"/>
      <c r="L268" s="627"/>
      <c r="M268" s="46"/>
    </row>
    <row r="269" spans="1:13" s="19" customFormat="1" x14ac:dyDescent="0.15">
      <c r="A269" s="650"/>
      <c r="B269" s="148"/>
      <c r="C269" s="89" t="s">
        <v>161</v>
      </c>
      <c r="D269" s="660"/>
      <c r="E269" s="70">
        <v>-1</v>
      </c>
      <c r="F269" s="78">
        <v>3.5150000000000001</v>
      </c>
      <c r="G269" s="70"/>
      <c r="H269" s="70">
        <v>1.5</v>
      </c>
      <c r="I269" s="70">
        <f t="shared" si="19"/>
        <v>-5.27</v>
      </c>
      <c r="J269" s="625"/>
      <c r="K269" s="626"/>
      <c r="L269" s="627"/>
      <c r="M269" s="46"/>
    </row>
    <row r="270" spans="1:13" s="19" customFormat="1" x14ac:dyDescent="0.15">
      <c r="A270" s="650"/>
      <c r="B270" s="148"/>
      <c r="C270" s="89" t="s">
        <v>139</v>
      </c>
      <c r="D270" s="660"/>
      <c r="E270" s="70">
        <v>-1</v>
      </c>
      <c r="F270" s="78">
        <v>1.8</v>
      </c>
      <c r="G270" s="70"/>
      <c r="H270" s="70">
        <v>1.5</v>
      </c>
      <c r="I270" s="70">
        <f t="shared" si="19"/>
        <v>-2.7</v>
      </c>
      <c r="J270" s="625"/>
      <c r="K270" s="626"/>
      <c r="L270" s="627"/>
      <c r="M270" s="46"/>
    </row>
    <row r="271" spans="1:13" s="19" customFormat="1" x14ac:dyDescent="0.15">
      <c r="A271" s="650"/>
      <c r="B271" s="148"/>
      <c r="C271" s="89" t="s">
        <v>139</v>
      </c>
      <c r="D271" s="660"/>
      <c r="E271" s="70">
        <v>-1</v>
      </c>
      <c r="F271" s="78">
        <v>1.425</v>
      </c>
      <c r="G271" s="70"/>
      <c r="H271" s="70">
        <v>1.5</v>
      </c>
      <c r="I271" s="70">
        <f t="shared" si="19"/>
        <v>-2.14</v>
      </c>
      <c r="J271" s="625"/>
      <c r="K271" s="626"/>
      <c r="L271" s="627"/>
      <c r="M271" s="46"/>
    </row>
    <row r="272" spans="1:13" s="19" customFormat="1" x14ac:dyDescent="0.15">
      <c r="A272" s="650"/>
      <c r="B272" s="148"/>
      <c r="C272" s="89" t="s">
        <v>139</v>
      </c>
      <c r="D272" s="660"/>
      <c r="E272" s="70">
        <v>-1</v>
      </c>
      <c r="F272" s="78">
        <v>1.7450000000000001</v>
      </c>
      <c r="G272" s="70"/>
      <c r="H272" s="70">
        <v>1.5</v>
      </c>
      <c r="I272" s="70">
        <f t="shared" si="19"/>
        <v>-2.62</v>
      </c>
      <c r="J272" s="625"/>
      <c r="K272" s="626"/>
      <c r="L272" s="627"/>
      <c r="M272" s="46"/>
    </row>
    <row r="273" spans="1:13" s="19" customFormat="1" x14ac:dyDescent="0.15">
      <c r="A273" s="650"/>
      <c r="B273" s="148"/>
      <c r="C273" s="89" t="s">
        <v>92</v>
      </c>
      <c r="D273" s="660"/>
      <c r="E273" s="70">
        <v>-1</v>
      </c>
      <c r="F273" s="78">
        <v>2</v>
      </c>
      <c r="G273" s="70"/>
      <c r="H273" s="70">
        <v>1.5</v>
      </c>
      <c r="I273" s="70">
        <f t="shared" si="19"/>
        <v>-3</v>
      </c>
      <c r="J273" s="625"/>
      <c r="K273" s="626"/>
      <c r="L273" s="627"/>
      <c r="M273" s="46"/>
    </row>
    <row r="274" spans="1:13" s="19" customFormat="1" x14ac:dyDescent="0.15">
      <c r="A274" s="650"/>
      <c r="B274" s="148"/>
      <c r="C274" s="89" t="s">
        <v>85</v>
      </c>
      <c r="D274" s="660"/>
      <c r="E274" s="70">
        <v>1</v>
      </c>
      <c r="F274" s="78">
        <v>1.9</v>
      </c>
      <c r="G274" s="70"/>
      <c r="H274" s="70">
        <v>2.6999999999999997</v>
      </c>
      <c r="I274" s="70">
        <f t="shared" si="19"/>
        <v>5.13</v>
      </c>
      <c r="J274" s="625"/>
      <c r="K274" s="626"/>
      <c r="L274" s="627"/>
      <c r="M274" s="46"/>
    </row>
    <row r="275" spans="1:13" s="19" customFormat="1" x14ac:dyDescent="0.15">
      <c r="A275" s="650"/>
      <c r="B275" s="148"/>
      <c r="C275" s="89" t="s">
        <v>88</v>
      </c>
      <c r="D275" s="660"/>
      <c r="E275" s="70">
        <v>-1</v>
      </c>
      <c r="F275" s="78">
        <v>0.9</v>
      </c>
      <c r="G275" s="70"/>
      <c r="H275" s="70">
        <v>2.1</v>
      </c>
      <c r="I275" s="70">
        <f t="shared" si="19"/>
        <v>-1.89</v>
      </c>
      <c r="J275" s="625"/>
      <c r="K275" s="626"/>
      <c r="L275" s="627"/>
      <c r="M275" s="46"/>
    </row>
    <row r="276" spans="1:13" s="19" customFormat="1" x14ac:dyDescent="0.15">
      <c r="A276" s="650"/>
      <c r="B276" s="148"/>
      <c r="C276" s="89" t="s">
        <v>119</v>
      </c>
      <c r="D276" s="660"/>
      <c r="E276" s="70">
        <v>1</v>
      </c>
      <c r="F276" s="78">
        <v>24.09</v>
      </c>
      <c r="G276" s="70"/>
      <c r="H276" s="70">
        <v>2.6999999999999997</v>
      </c>
      <c r="I276" s="70">
        <f t="shared" si="19"/>
        <v>65.040000000000006</v>
      </c>
      <c r="J276" s="625"/>
      <c r="K276" s="626"/>
      <c r="L276" s="627"/>
      <c r="M276" s="46"/>
    </row>
    <row r="277" spans="1:13" s="19" customFormat="1" x14ac:dyDescent="0.15">
      <c r="A277" s="650"/>
      <c r="B277" s="148"/>
      <c r="C277" s="89" t="s">
        <v>86</v>
      </c>
      <c r="D277" s="660"/>
      <c r="E277" s="70">
        <v>-6</v>
      </c>
      <c r="F277" s="78">
        <v>0.375</v>
      </c>
      <c r="G277" s="70"/>
      <c r="H277" s="70">
        <v>2.6999999999999997</v>
      </c>
      <c r="I277" s="70">
        <f t="shared" si="19"/>
        <v>-6.08</v>
      </c>
      <c r="J277" s="625"/>
      <c r="K277" s="626"/>
      <c r="L277" s="627"/>
      <c r="M277" s="46"/>
    </row>
    <row r="278" spans="1:13" s="19" customFormat="1" x14ac:dyDescent="0.15">
      <c r="A278" s="650"/>
      <c r="B278" s="148"/>
      <c r="C278" s="89" t="s">
        <v>162</v>
      </c>
      <c r="D278" s="660"/>
      <c r="E278" s="70">
        <v>-1</v>
      </c>
      <c r="F278" s="78">
        <v>0.89500000000000002</v>
      </c>
      <c r="G278" s="70"/>
      <c r="H278" s="70">
        <v>0.6</v>
      </c>
      <c r="I278" s="70">
        <f t="shared" si="19"/>
        <v>-0.54</v>
      </c>
      <c r="J278" s="625"/>
      <c r="K278" s="626"/>
      <c r="L278" s="627"/>
      <c r="M278" s="46"/>
    </row>
    <row r="279" spans="1:13" s="19" customFormat="1" x14ac:dyDescent="0.15">
      <c r="A279" s="650"/>
      <c r="B279" s="148"/>
      <c r="C279" s="89" t="s">
        <v>144</v>
      </c>
      <c r="D279" s="660"/>
      <c r="E279" s="70">
        <v>-1</v>
      </c>
      <c r="F279" s="78">
        <v>0.6</v>
      </c>
      <c r="G279" s="70"/>
      <c r="H279" s="70">
        <v>0.6</v>
      </c>
      <c r="I279" s="70">
        <f t="shared" si="19"/>
        <v>-0.36</v>
      </c>
      <c r="J279" s="625"/>
      <c r="K279" s="626"/>
      <c r="L279" s="627"/>
      <c r="M279" s="46"/>
    </row>
    <row r="280" spans="1:13" s="19" customFormat="1" x14ac:dyDescent="0.15">
      <c r="A280" s="650"/>
      <c r="B280" s="148"/>
      <c r="C280" s="89" t="s">
        <v>145</v>
      </c>
      <c r="D280" s="660"/>
      <c r="E280" s="70">
        <v>-1</v>
      </c>
      <c r="F280" s="78">
        <v>1.8</v>
      </c>
      <c r="G280" s="70"/>
      <c r="H280" s="70">
        <v>1.5</v>
      </c>
      <c r="I280" s="70">
        <f t="shared" si="19"/>
        <v>-2.7</v>
      </c>
      <c r="J280" s="625"/>
      <c r="K280" s="626"/>
      <c r="L280" s="627"/>
      <c r="M280" s="46"/>
    </row>
    <row r="281" spans="1:13" s="34" customFormat="1" x14ac:dyDescent="0.15">
      <c r="A281" s="650"/>
      <c r="B281" s="148"/>
      <c r="C281" s="89" t="s">
        <v>163</v>
      </c>
      <c r="D281" s="660"/>
      <c r="E281" s="70">
        <v>-1</v>
      </c>
      <c r="F281" s="78">
        <v>1.57</v>
      </c>
      <c r="G281" s="96"/>
      <c r="H281" s="96">
        <v>1.5</v>
      </c>
      <c r="I281" s="70">
        <f t="shared" si="19"/>
        <v>-2.36</v>
      </c>
      <c r="J281" s="625"/>
      <c r="K281" s="626"/>
      <c r="L281" s="627"/>
      <c r="M281" s="39"/>
    </row>
    <row r="282" spans="1:13" s="34" customFormat="1" ht="13.5" customHeight="1" x14ac:dyDescent="0.15">
      <c r="A282" s="650"/>
      <c r="B282" s="148"/>
      <c r="C282" s="89" t="s">
        <v>164</v>
      </c>
      <c r="D282" s="660"/>
      <c r="E282" s="70">
        <v>-1</v>
      </c>
      <c r="F282" s="78">
        <v>1.03</v>
      </c>
      <c r="G282" s="96"/>
      <c r="H282" s="96">
        <v>0.6</v>
      </c>
      <c r="I282" s="70">
        <f t="shared" si="19"/>
        <v>-0.62</v>
      </c>
      <c r="J282" s="625"/>
      <c r="K282" s="626"/>
      <c r="L282" s="627"/>
      <c r="M282" s="39"/>
    </row>
    <row r="283" spans="1:13" s="34" customFormat="1" ht="13.5" customHeight="1" x14ac:dyDescent="0.15">
      <c r="A283" s="650"/>
      <c r="B283" s="148"/>
      <c r="C283" s="89" t="s">
        <v>164</v>
      </c>
      <c r="D283" s="660"/>
      <c r="E283" s="70">
        <v>-1</v>
      </c>
      <c r="F283" s="78">
        <v>0.7</v>
      </c>
      <c r="G283" s="96"/>
      <c r="H283" s="96">
        <v>0.6</v>
      </c>
      <c r="I283" s="70">
        <f t="shared" si="19"/>
        <v>-0.42</v>
      </c>
      <c r="J283" s="625"/>
      <c r="K283" s="626"/>
      <c r="L283" s="627"/>
      <c r="M283" s="39"/>
    </row>
    <row r="284" spans="1:13" s="34" customFormat="1" x14ac:dyDescent="0.15">
      <c r="A284" s="650"/>
      <c r="B284" s="148"/>
      <c r="C284" s="89" t="s">
        <v>160</v>
      </c>
      <c r="D284" s="660"/>
      <c r="E284" s="70">
        <v>-1</v>
      </c>
      <c r="F284" s="78">
        <v>0.97499999999999998</v>
      </c>
      <c r="G284" s="96"/>
      <c r="H284" s="96">
        <v>1.5</v>
      </c>
      <c r="I284" s="70">
        <f t="shared" si="19"/>
        <v>-1.46</v>
      </c>
      <c r="J284" s="625"/>
      <c r="K284" s="626"/>
      <c r="L284" s="627"/>
      <c r="M284" s="39"/>
    </row>
    <row r="285" spans="1:13" s="34" customFormat="1" x14ac:dyDescent="0.15">
      <c r="A285" s="651"/>
      <c r="B285" s="149"/>
      <c r="C285" s="89" t="s">
        <v>148</v>
      </c>
      <c r="D285" s="661"/>
      <c r="E285" s="70">
        <v>-1</v>
      </c>
      <c r="F285" s="78">
        <v>3.6150000000000002</v>
      </c>
      <c r="G285" s="96"/>
      <c r="H285" s="96">
        <v>1.5</v>
      </c>
      <c r="I285" s="70">
        <f t="shared" si="19"/>
        <v>-5.42</v>
      </c>
      <c r="J285" s="628"/>
      <c r="K285" s="629"/>
      <c r="L285" s="630"/>
      <c r="M285" s="39"/>
    </row>
    <row r="286" spans="1:13" s="34" customFormat="1" x14ac:dyDescent="0.15">
      <c r="A286" s="643"/>
      <c r="B286" s="644"/>
      <c r="C286" s="644"/>
      <c r="D286" s="644"/>
      <c r="E286" s="644"/>
      <c r="F286" s="645"/>
      <c r="G286" s="746" t="s">
        <v>12</v>
      </c>
      <c r="H286" s="746"/>
      <c r="I286" s="91">
        <f>SUM(I251:I285)</f>
        <v>144.74999999999997</v>
      </c>
      <c r="J286" s="64" t="s">
        <v>10</v>
      </c>
      <c r="K286" s="66">
        <f>+F289</f>
        <v>1375.5</v>
      </c>
      <c r="L286" s="66">
        <f>ROUND(I286*K286,0)</f>
        <v>199104</v>
      </c>
      <c r="M286" s="39"/>
    </row>
    <row r="287" spans="1:13" x14ac:dyDescent="0.15">
      <c r="A287" s="649"/>
      <c r="B287" s="147"/>
      <c r="C287" s="75" t="s">
        <v>23</v>
      </c>
      <c r="D287" s="616"/>
      <c r="E287" s="69" t="s">
        <v>24</v>
      </c>
      <c r="F287" s="96">
        <v>1310</v>
      </c>
      <c r="G287" s="96" t="s">
        <v>26</v>
      </c>
      <c r="H287" s="724"/>
      <c r="I287" s="725"/>
      <c r="J287" s="725"/>
      <c r="K287" s="725"/>
      <c r="L287" s="726"/>
      <c r="M287" s="38"/>
    </row>
    <row r="288" spans="1:13" x14ac:dyDescent="0.15">
      <c r="A288" s="650"/>
      <c r="B288" s="148"/>
      <c r="C288" s="75" t="s">
        <v>41</v>
      </c>
      <c r="D288" s="617"/>
      <c r="E288" s="69" t="s">
        <v>24</v>
      </c>
      <c r="F288" s="96">
        <f>ROUND(F287*5%,2)</f>
        <v>65.5</v>
      </c>
      <c r="G288" s="96"/>
      <c r="H288" s="727"/>
      <c r="I288" s="728"/>
      <c r="J288" s="728"/>
      <c r="K288" s="728"/>
      <c r="L288" s="729"/>
      <c r="M288" s="38"/>
    </row>
    <row r="289" spans="1:13" x14ac:dyDescent="0.15">
      <c r="A289" s="651"/>
      <c r="B289" s="149"/>
      <c r="C289" s="75"/>
      <c r="D289" s="618"/>
      <c r="E289" s="69" t="s">
        <v>24</v>
      </c>
      <c r="F289" s="96">
        <f>SUM(F287:F288)</f>
        <v>1375.5</v>
      </c>
      <c r="G289" s="96" t="s">
        <v>26</v>
      </c>
      <c r="H289" s="730"/>
      <c r="I289" s="731"/>
      <c r="J289" s="731"/>
      <c r="K289" s="731"/>
      <c r="L289" s="732"/>
      <c r="M289" s="38"/>
    </row>
    <row r="290" spans="1:13" s="34" customFormat="1" x14ac:dyDescent="0.15">
      <c r="A290" s="703"/>
      <c r="B290" s="704"/>
      <c r="C290" s="704"/>
      <c r="D290" s="704"/>
      <c r="E290" s="704"/>
      <c r="F290" s="704"/>
      <c r="G290" s="704"/>
      <c r="H290" s="704"/>
      <c r="I290" s="704"/>
      <c r="J290" s="704"/>
      <c r="K290" s="704"/>
      <c r="L290" s="705"/>
      <c r="M290" s="39"/>
    </row>
    <row r="291" spans="1:13" s="34" customFormat="1" ht="73.5" customHeight="1" x14ac:dyDescent="0.15">
      <c r="A291" s="50">
        <v>5</v>
      </c>
      <c r="B291" s="234" t="s">
        <v>448</v>
      </c>
      <c r="C291" s="595" t="s">
        <v>128</v>
      </c>
      <c r="D291" s="596"/>
      <c r="E291" s="596"/>
      <c r="F291" s="596"/>
      <c r="G291" s="596"/>
      <c r="H291" s="596"/>
      <c r="I291" s="596"/>
      <c r="J291" s="596"/>
      <c r="K291" s="596"/>
      <c r="L291" s="600"/>
      <c r="M291" s="39"/>
    </row>
    <row r="292" spans="1:13" s="34" customFormat="1" x14ac:dyDescent="0.15">
      <c r="A292" s="50"/>
      <c r="B292" s="156"/>
      <c r="C292" s="733" t="s">
        <v>84</v>
      </c>
      <c r="D292" s="734"/>
      <c r="E292" s="734"/>
      <c r="F292" s="734"/>
      <c r="G292" s="734"/>
      <c r="H292" s="734"/>
      <c r="I292" s="735"/>
      <c r="J292" s="579"/>
      <c r="K292" s="580"/>
      <c r="L292" s="581"/>
      <c r="M292" s="39"/>
    </row>
    <row r="293" spans="1:13" s="34" customFormat="1" x14ac:dyDescent="0.15">
      <c r="A293" s="649"/>
      <c r="B293" s="147"/>
      <c r="C293" s="89" t="s">
        <v>126</v>
      </c>
      <c r="D293" s="597"/>
      <c r="E293" s="96">
        <v>1</v>
      </c>
      <c r="F293" s="70">
        <v>2.125</v>
      </c>
      <c r="G293" s="70"/>
      <c r="H293" s="70">
        <v>2.6999999999999997</v>
      </c>
      <c r="I293" s="70">
        <f t="shared" ref="I293:I303" si="20">ROUND(E293*F293*H293,2)</f>
        <v>5.74</v>
      </c>
      <c r="J293" s="582"/>
      <c r="K293" s="583"/>
      <c r="L293" s="584"/>
      <c r="M293" s="39"/>
    </row>
    <row r="294" spans="1:13" s="34" customFormat="1" x14ac:dyDescent="0.15">
      <c r="A294" s="650"/>
      <c r="B294" s="148"/>
      <c r="C294" s="89" t="s">
        <v>125</v>
      </c>
      <c r="D294" s="598"/>
      <c r="E294" s="96">
        <v>1</v>
      </c>
      <c r="F294" s="70">
        <v>3.3250000000000002</v>
      </c>
      <c r="G294" s="70"/>
      <c r="H294" s="70">
        <v>2.6999999999999997</v>
      </c>
      <c r="I294" s="70">
        <f t="shared" si="20"/>
        <v>8.98</v>
      </c>
      <c r="J294" s="582"/>
      <c r="K294" s="583"/>
      <c r="L294" s="584"/>
      <c r="M294" s="39"/>
    </row>
    <row r="295" spans="1:13" s="34" customFormat="1" x14ac:dyDescent="0.15">
      <c r="A295" s="650"/>
      <c r="B295" s="148"/>
      <c r="C295" s="89" t="s">
        <v>106</v>
      </c>
      <c r="D295" s="598"/>
      <c r="E295" s="96">
        <v>-1</v>
      </c>
      <c r="F295" s="70">
        <v>0.97499999999999998</v>
      </c>
      <c r="G295" s="70"/>
      <c r="H295" s="70">
        <v>2.4</v>
      </c>
      <c r="I295" s="70">
        <f t="shared" si="20"/>
        <v>-2.34</v>
      </c>
      <c r="J295" s="582"/>
      <c r="K295" s="583"/>
      <c r="L295" s="584"/>
      <c r="M295" s="39"/>
    </row>
    <row r="296" spans="1:13" s="34" customFormat="1" x14ac:dyDescent="0.15">
      <c r="A296" s="650"/>
      <c r="B296" s="148"/>
      <c r="C296" s="89" t="s">
        <v>125</v>
      </c>
      <c r="D296" s="598"/>
      <c r="E296" s="96">
        <v>1</v>
      </c>
      <c r="F296" s="70">
        <v>3.48</v>
      </c>
      <c r="G296" s="70"/>
      <c r="H296" s="70">
        <v>2.6999999999999997</v>
      </c>
      <c r="I296" s="70">
        <f t="shared" si="20"/>
        <v>9.4</v>
      </c>
      <c r="J296" s="582"/>
      <c r="K296" s="583"/>
      <c r="L296" s="584"/>
      <c r="M296" s="39"/>
    </row>
    <row r="297" spans="1:13" s="34" customFormat="1" x14ac:dyDescent="0.15">
      <c r="A297" s="651"/>
      <c r="B297" s="149"/>
      <c r="C297" s="89" t="s">
        <v>130</v>
      </c>
      <c r="D297" s="599"/>
      <c r="E297" s="96">
        <v>2</v>
      </c>
      <c r="F297" s="70">
        <v>1.4950000000000001</v>
      </c>
      <c r="G297" s="70"/>
      <c r="H297" s="70">
        <v>2.6999999999999997</v>
      </c>
      <c r="I297" s="70">
        <f t="shared" si="20"/>
        <v>8.07</v>
      </c>
      <c r="J297" s="582"/>
      <c r="K297" s="583"/>
      <c r="L297" s="584"/>
      <c r="M297" s="39"/>
    </row>
    <row r="298" spans="1:13" s="34" customFormat="1" x14ac:dyDescent="0.15">
      <c r="A298" s="50"/>
      <c r="B298" s="156"/>
      <c r="C298" s="733" t="s">
        <v>46</v>
      </c>
      <c r="D298" s="734"/>
      <c r="E298" s="734"/>
      <c r="F298" s="734"/>
      <c r="G298" s="734"/>
      <c r="H298" s="734"/>
      <c r="I298" s="735"/>
      <c r="J298" s="582"/>
      <c r="K298" s="583"/>
      <c r="L298" s="584"/>
      <c r="M298" s="39"/>
    </row>
    <row r="299" spans="1:13" s="34" customFormat="1" x14ac:dyDescent="0.15">
      <c r="A299" s="649"/>
      <c r="B299" s="147"/>
      <c r="C299" s="89" t="s">
        <v>119</v>
      </c>
      <c r="D299" s="597"/>
      <c r="E299" s="96">
        <v>1</v>
      </c>
      <c r="F299" s="70">
        <v>3.3149999999999999</v>
      </c>
      <c r="G299" s="70"/>
      <c r="H299" s="70">
        <v>2.6999999999999997</v>
      </c>
      <c r="I299" s="70">
        <f t="shared" si="20"/>
        <v>8.9499999999999993</v>
      </c>
      <c r="J299" s="582"/>
      <c r="K299" s="583"/>
      <c r="L299" s="584"/>
      <c r="M299" s="39"/>
    </row>
    <row r="300" spans="1:13" s="34" customFormat="1" x14ac:dyDescent="0.15">
      <c r="A300" s="650"/>
      <c r="B300" s="148"/>
      <c r="C300" s="89" t="s">
        <v>150</v>
      </c>
      <c r="D300" s="598"/>
      <c r="E300" s="96">
        <v>-1</v>
      </c>
      <c r="F300" s="70">
        <v>0.93</v>
      </c>
      <c r="G300" s="70"/>
      <c r="H300" s="70">
        <v>2.4</v>
      </c>
      <c r="I300" s="70">
        <f t="shared" si="20"/>
        <v>-2.23</v>
      </c>
      <c r="J300" s="582"/>
      <c r="K300" s="583"/>
      <c r="L300" s="584"/>
      <c r="M300" s="39"/>
    </row>
    <row r="301" spans="1:13" s="34" customFormat="1" x14ac:dyDescent="0.15">
      <c r="A301" s="650"/>
      <c r="B301" s="148"/>
      <c r="C301" s="89" t="s">
        <v>105</v>
      </c>
      <c r="D301" s="598"/>
      <c r="E301" s="96">
        <v>-1</v>
      </c>
      <c r="F301" s="70">
        <v>0.93</v>
      </c>
      <c r="G301" s="70"/>
      <c r="H301" s="70">
        <v>2.4</v>
      </c>
      <c r="I301" s="70">
        <f t="shared" si="20"/>
        <v>-2.23</v>
      </c>
      <c r="J301" s="582"/>
      <c r="K301" s="583"/>
      <c r="L301" s="584"/>
      <c r="M301" s="39"/>
    </row>
    <row r="302" spans="1:13" s="34" customFormat="1" x14ac:dyDescent="0.15">
      <c r="A302" s="650"/>
      <c r="B302" s="148"/>
      <c r="C302" s="89" t="s">
        <v>130</v>
      </c>
      <c r="D302" s="598"/>
      <c r="E302" s="96">
        <v>1</v>
      </c>
      <c r="F302" s="70">
        <v>3.3</v>
      </c>
      <c r="G302" s="70"/>
      <c r="H302" s="70">
        <v>2.6999999999999997</v>
      </c>
      <c r="I302" s="70">
        <f t="shared" si="20"/>
        <v>8.91</v>
      </c>
      <c r="J302" s="582"/>
      <c r="K302" s="583"/>
      <c r="L302" s="584"/>
      <c r="M302" s="39"/>
    </row>
    <row r="303" spans="1:13" s="34" customFormat="1" x14ac:dyDescent="0.15">
      <c r="A303" s="651"/>
      <c r="B303" s="149"/>
      <c r="C303" s="89" t="s">
        <v>107</v>
      </c>
      <c r="D303" s="599"/>
      <c r="E303" s="96">
        <v>-1</v>
      </c>
      <c r="F303" s="70">
        <v>0.93</v>
      </c>
      <c r="G303" s="70"/>
      <c r="H303" s="70">
        <v>2.4</v>
      </c>
      <c r="I303" s="70">
        <f t="shared" si="20"/>
        <v>-2.23</v>
      </c>
      <c r="J303" s="585"/>
      <c r="K303" s="586"/>
      <c r="L303" s="587"/>
      <c r="M303" s="39"/>
    </row>
    <row r="304" spans="1:13" s="34" customFormat="1" x14ac:dyDescent="0.15">
      <c r="A304" s="643"/>
      <c r="B304" s="644"/>
      <c r="C304" s="644"/>
      <c r="D304" s="644"/>
      <c r="E304" s="644"/>
      <c r="F304" s="644"/>
      <c r="G304" s="644"/>
      <c r="H304" s="645"/>
      <c r="I304" s="65">
        <f>SUM(I293:I303)</f>
        <v>41.02</v>
      </c>
      <c r="J304" s="64" t="s">
        <v>10</v>
      </c>
      <c r="K304" s="66">
        <f>+F307</f>
        <v>1292.55</v>
      </c>
      <c r="L304" s="66">
        <f>ROUND(I304*K304,0)</f>
        <v>53020</v>
      </c>
      <c r="M304" s="39"/>
    </row>
    <row r="305" spans="1:13" s="34" customFormat="1" x14ac:dyDescent="0.15">
      <c r="A305" s="649"/>
      <c r="B305" s="147"/>
      <c r="C305" s="72" t="s">
        <v>23</v>
      </c>
      <c r="D305" s="78"/>
      <c r="E305" s="69" t="s">
        <v>24</v>
      </c>
      <c r="F305" s="70">
        <v>1231</v>
      </c>
      <c r="G305" s="70" t="s">
        <v>26</v>
      </c>
      <c r="H305" s="622"/>
      <c r="I305" s="623"/>
      <c r="J305" s="623"/>
      <c r="K305" s="623"/>
      <c r="L305" s="624"/>
      <c r="M305" s="39"/>
    </row>
    <row r="306" spans="1:13" s="34" customFormat="1" x14ac:dyDescent="0.15">
      <c r="A306" s="650"/>
      <c r="B306" s="148"/>
      <c r="C306" s="72" t="s">
        <v>41</v>
      </c>
      <c r="D306" s="78"/>
      <c r="E306" s="69" t="s">
        <v>24</v>
      </c>
      <c r="F306" s="70">
        <f>ROUND(F305*5%,2)</f>
        <v>61.55</v>
      </c>
      <c r="G306" s="70"/>
      <c r="H306" s="625"/>
      <c r="I306" s="626"/>
      <c r="J306" s="626"/>
      <c r="K306" s="626"/>
      <c r="L306" s="627"/>
      <c r="M306" s="39"/>
    </row>
    <row r="307" spans="1:13" s="34" customFormat="1" x14ac:dyDescent="0.15">
      <c r="A307" s="651"/>
      <c r="B307" s="149"/>
      <c r="C307" s="72"/>
      <c r="D307" s="78"/>
      <c r="E307" s="69" t="s">
        <v>24</v>
      </c>
      <c r="F307" s="70">
        <f>SUM(F305:F306)</f>
        <v>1292.55</v>
      </c>
      <c r="G307" s="70" t="s">
        <v>26</v>
      </c>
      <c r="H307" s="628"/>
      <c r="I307" s="629"/>
      <c r="J307" s="629"/>
      <c r="K307" s="629"/>
      <c r="L307" s="630"/>
      <c r="M307" s="39"/>
    </row>
    <row r="308" spans="1:13" s="34" customFormat="1" x14ac:dyDescent="0.15">
      <c r="A308" s="703"/>
      <c r="B308" s="704"/>
      <c r="C308" s="704"/>
      <c r="D308" s="704"/>
      <c r="E308" s="704"/>
      <c r="F308" s="704"/>
      <c r="G308" s="704"/>
      <c r="H308" s="704"/>
      <c r="I308" s="704"/>
      <c r="J308" s="704"/>
      <c r="K308" s="704"/>
      <c r="L308" s="705"/>
      <c r="M308" s="39"/>
    </row>
    <row r="309" spans="1:13" s="34" customFormat="1" ht="81.75" customHeight="1" x14ac:dyDescent="0.15">
      <c r="A309" s="50">
        <v>6</v>
      </c>
      <c r="B309" s="234" t="s">
        <v>449</v>
      </c>
      <c r="C309" s="595" t="s">
        <v>131</v>
      </c>
      <c r="D309" s="596"/>
      <c r="E309" s="596"/>
      <c r="F309" s="596"/>
      <c r="G309" s="596"/>
      <c r="H309" s="596"/>
      <c r="I309" s="596"/>
      <c r="J309" s="596"/>
      <c r="K309" s="596"/>
      <c r="L309" s="600"/>
      <c r="M309" s="39"/>
    </row>
    <row r="310" spans="1:13" s="34" customFormat="1" ht="14.25" customHeight="1" x14ac:dyDescent="0.15">
      <c r="A310" s="50"/>
      <c r="B310" s="156"/>
      <c r="C310" s="721" t="s">
        <v>165</v>
      </c>
      <c r="D310" s="722"/>
      <c r="E310" s="722"/>
      <c r="F310" s="722"/>
      <c r="G310" s="722"/>
      <c r="H310" s="722"/>
      <c r="I310" s="723"/>
      <c r="J310" s="579"/>
      <c r="K310" s="580"/>
      <c r="L310" s="581"/>
      <c r="M310" s="39"/>
    </row>
    <row r="311" spans="1:13" s="34" customFormat="1" x14ac:dyDescent="0.15">
      <c r="A311" s="649"/>
      <c r="B311" s="167"/>
      <c r="C311" s="619" t="s">
        <v>132</v>
      </c>
      <c r="D311" s="620"/>
      <c r="E311" s="620"/>
      <c r="F311" s="620"/>
      <c r="G311" s="620"/>
      <c r="H311" s="620"/>
      <c r="I311" s="621"/>
      <c r="J311" s="582"/>
      <c r="K311" s="583"/>
      <c r="L311" s="584"/>
      <c r="M311" s="39"/>
    </row>
    <row r="312" spans="1:13" s="34" customFormat="1" x14ac:dyDescent="0.15">
      <c r="A312" s="650"/>
      <c r="B312" s="148"/>
      <c r="C312" s="89" t="s">
        <v>139</v>
      </c>
      <c r="D312" s="597"/>
      <c r="E312" s="96">
        <v>2</v>
      </c>
      <c r="F312" s="70">
        <f>0.1+1.5+0.1</f>
        <v>1.7000000000000002</v>
      </c>
      <c r="G312" s="70"/>
      <c r="H312" s="70">
        <v>0.3</v>
      </c>
      <c r="I312" s="70">
        <f>E312*F312*H312</f>
        <v>1.02</v>
      </c>
      <c r="J312" s="582"/>
      <c r="K312" s="583"/>
      <c r="L312" s="584"/>
      <c r="M312" s="39"/>
    </row>
    <row r="313" spans="1:13" s="34" customFormat="1" x14ac:dyDescent="0.15">
      <c r="A313" s="650"/>
      <c r="B313" s="148"/>
      <c r="C313" s="89" t="s">
        <v>139</v>
      </c>
      <c r="D313" s="598"/>
      <c r="E313" s="96">
        <v>2</v>
      </c>
      <c r="F313" s="70">
        <f t="shared" ref="F313:F322" si="21">0.1+1.5+0.1</f>
        <v>1.7000000000000002</v>
      </c>
      <c r="G313" s="70"/>
      <c r="H313" s="70">
        <v>0.3</v>
      </c>
      <c r="I313" s="70">
        <f t="shared" ref="I313:I322" si="22">E313*F313*H313</f>
        <v>1.02</v>
      </c>
      <c r="J313" s="582"/>
      <c r="K313" s="583"/>
      <c r="L313" s="584"/>
      <c r="M313" s="39"/>
    </row>
    <row r="314" spans="1:13" s="34" customFormat="1" x14ac:dyDescent="0.15">
      <c r="A314" s="650"/>
      <c r="B314" s="148"/>
      <c r="C314" s="89" t="s">
        <v>139</v>
      </c>
      <c r="D314" s="598"/>
      <c r="E314" s="96">
        <v>2</v>
      </c>
      <c r="F314" s="70">
        <f t="shared" si="21"/>
        <v>1.7000000000000002</v>
      </c>
      <c r="G314" s="70"/>
      <c r="H314" s="70">
        <v>0.3</v>
      </c>
      <c r="I314" s="70">
        <f t="shared" si="22"/>
        <v>1.02</v>
      </c>
      <c r="J314" s="582"/>
      <c r="K314" s="583"/>
      <c r="L314" s="584"/>
      <c r="M314" s="39"/>
    </row>
    <row r="315" spans="1:13" s="34" customFormat="1" x14ac:dyDescent="0.15">
      <c r="A315" s="650"/>
      <c r="B315" s="148"/>
      <c r="C315" s="89" t="s">
        <v>140</v>
      </c>
      <c r="D315" s="598"/>
      <c r="E315" s="96">
        <v>2</v>
      </c>
      <c r="F315" s="70">
        <f>0.1+1.5+0.1</f>
        <v>1.7000000000000002</v>
      </c>
      <c r="G315" s="70"/>
      <c r="H315" s="70">
        <v>0.3</v>
      </c>
      <c r="I315" s="70">
        <f t="shared" si="22"/>
        <v>1.02</v>
      </c>
      <c r="J315" s="582"/>
      <c r="K315" s="583"/>
      <c r="L315" s="584"/>
      <c r="M315" s="39"/>
    </row>
    <row r="316" spans="1:13" s="34" customFormat="1" x14ac:dyDescent="0.15">
      <c r="A316" s="650"/>
      <c r="B316" s="148"/>
      <c r="C316" s="89" t="s">
        <v>141</v>
      </c>
      <c r="D316" s="598"/>
      <c r="E316" s="96">
        <v>2</v>
      </c>
      <c r="F316" s="70">
        <f t="shared" si="21"/>
        <v>1.7000000000000002</v>
      </c>
      <c r="G316" s="70"/>
      <c r="H316" s="70">
        <v>0.3</v>
      </c>
      <c r="I316" s="70">
        <f t="shared" si="22"/>
        <v>1.02</v>
      </c>
      <c r="J316" s="582"/>
      <c r="K316" s="583"/>
      <c r="L316" s="584"/>
      <c r="M316" s="39"/>
    </row>
    <row r="317" spans="1:13" s="34" customFormat="1" x14ac:dyDescent="0.15">
      <c r="A317" s="650"/>
      <c r="B317" s="148"/>
      <c r="C317" s="89" t="s">
        <v>142</v>
      </c>
      <c r="D317" s="598"/>
      <c r="E317" s="96">
        <v>2</v>
      </c>
      <c r="F317" s="70">
        <f t="shared" si="21"/>
        <v>1.7000000000000002</v>
      </c>
      <c r="G317" s="70"/>
      <c r="H317" s="70">
        <v>0.3</v>
      </c>
      <c r="I317" s="70">
        <f t="shared" si="22"/>
        <v>1.02</v>
      </c>
      <c r="J317" s="582"/>
      <c r="K317" s="583"/>
      <c r="L317" s="584"/>
      <c r="M317" s="39"/>
    </row>
    <row r="318" spans="1:13" s="34" customFormat="1" x14ac:dyDescent="0.15">
      <c r="A318" s="650"/>
      <c r="B318" s="148"/>
      <c r="C318" s="89" t="s">
        <v>155</v>
      </c>
      <c r="D318" s="598"/>
      <c r="E318" s="96">
        <v>1</v>
      </c>
      <c r="F318" s="70">
        <f>0.1+0.6+0.1</f>
        <v>0.79999999999999993</v>
      </c>
      <c r="G318" s="70"/>
      <c r="H318" s="70">
        <v>0.3</v>
      </c>
      <c r="I318" s="70">
        <f t="shared" si="22"/>
        <v>0.23999999999999996</v>
      </c>
      <c r="J318" s="582"/>
      <c r="K318" s="583"/>
      <c r="L318" s="584"/>
      <c r="M318" s="39"/>
    </row>
    <row r="319" spans="1:13" s="34" customFormat="1" x14ac:dyDescent="0.15">
      <c r="A319" s="650"/>
      <c r="B319" s="148"/>
      <c r="C319" s="89" t="s">
        <v>145</v>
      </c>
      <c r="D319" s="598"/>
      <c r="E319" s="96">
        <v>2</v>
      </c>
      <c r="F319" s="70">
        <f t="shared" si="21"/>
        <v>1.7000000000000002</v>
      </c>
      <c r="G319" s="70"/>
      <c r="H319" s="70">
        <v>0.3</v>
      </c>
      <c r="I319" s="70">
        <f t="shared" si="22"/>
        <v>1.02</v>
      </c>
      <c r="J319" s="582"/>
      <c r="K319" s="583"/>
      <c r="L319" s="584"/>
      <c r="M319" s="39"/>
    </row>
    <row r="320" spans="1:13" s="34" customFormat="1" x14ac:dyDescent="0.15">
      <c r="A320" s="650"/>
      <c r="B320" s="148"/>
      <c r="C320" s="89" t="s">
        <v>146</v>
      </c>
      <c r="D320" s="598"/>
      <c r="E320" s="96">
        <v>2</v>
      </c>
      <c r="F320" s="70">
        <f t="shared" si="21"/>
        <v>1.7000000000000002</v>
      </c>
      <c r="G320" s="70"/>
      <c r="H320" s="70">
        <v>0.3</v>
      </c>
      <c r="I320" s="70">
        <f t="shared" si="22"/>
        <v>1.02</v>
      </c>
      <c r="J320" s="582"/>
      <c r="K320" s="583"/>
      <c r="L320" s="584"/>
      <c r="M320" s="39"/>
    </row>
    <row r="321" spans="1:13" s="34" customFormat="1" x14ac:dyDescent="0.15">
      <c r="A321" s="650"/>
      <c r="B321" s="148"/>
      <c r="C321" s="89" t="s">
        <v>156</v>
      </c>
      <c r="D321" s="598"/>
      <c r="E321" s="96">
        <v>2</v>
      </c>
      <c r="F321" s="70">
        <f t="shared" si="21"/>
        <v>1.7000000000000002</v>
      </c>
      <c r="G321" s="70"/>
      <c r="H321" s="70">
        <v>0.3</v>
      </c>
      <c r="I321" s="70">
        <f t="shared" si="22"/>
        <v>1.02</v>
      </c>
      <c r="J321" s="582"/>
      <c r="K321" s="583"/>
      <c r="L321" s="584"/>
      <c r="M321" s="39"/>
    </row>
    <row r="322" spans="1:13" s="34" customFormat="1" x14ac:dyDescent="0.15">
      <c r="A322" s="651"/>
      <c r="B322" s="149"/>
      <c r="C322" s="89" t="s">
        <v>148</v>
      </c>
      <c r="D322" s="599"/>
      <c r="E322" s="96">
        <v>2</v>
      </c>
      <c r="F322" s="70">
        <f t="shared" si="21"/>
        <v>1.7000000000000002</v>
      </c>
      <c r="G322" s="70"/>
      <c r="H322" s="70">
        <v>0.3</v>
      </c>
      <c r="I322" s="70">
        <f t="shared" si="22"/>
        <v>1.02</v>
      </c>
      <c r="J322" s="585"/>
      <c r="K322" s="586"/>
      <c r="L322" s="587"/>
      <c r="M322" s="39"/>
    </row>
    <row r="323" spans="1:13" s="34" customFormat="1" x14ac:dyDescent="0.15">
      <c r="A323" s="643"/>
      <c r="B323" s="644"/>
      <c r="C323" s="644"/>
      <c r="D323" s="644"/>
      <c r="E323" s="644"/>
      <c r="F323" s="644"/>
      <c r="G323" s="644"/>
      <c r="H323" s="645"/>
      <c r="I323" s="65">
        <f>SUM(I312:I322)</f>
        <v>10.439999999999998</v>
      </c>
      <c r="J323" s="64" t="s">
        <v>10</v>
      </c>
      <c r="K323" s="66">
        <f>+F326</f>
        <v>1159.2</v>
      </c>
      <c r="L323" s="66">
        <f>ROUND(I323*K323,0)</f>
        <v>12102</v>
      </c>
      <c r="M323" s="39"/>
    </row>
    <row r="324" spans="1:13" s="34" customFormat="1" x14ac:dyDescent="0.15">
      <c r="A324" s="649"/>
      <c r="B324" s="147"/>
      <c r="C324" s="72" t="s">
        <v>23</v>
      </c>
      <c r="D324" s="597"/>
      <c r="E324" s="69" t="s">
        <v>24</v>
      </c>
      <c r="F324" s="70">
        <v>1104</v>
      </c>
      <c r="G324" s="70" t="s">
        <v>26</v>
      </c>
      <c r="H324" s="622"/>
      <c r="I324" s="623"/>
      <c r="J324" s="623"/>
      <c r="K324" s="623"/>
      <c r="L324" s="624"/>
      <c r="M324" s="39"/>
    </row>
    <row r="325" spans="1:13" s="34" customFormat="1" x14ac:dyDescent="0.15">
      <c r="A325" s="650"/>
      <c r="B325" s="148"/>
      <c r="C325" s="72" t="s">
        <v>41</v>
      </c>
      <c r="D325" s="598"/>
      <c r="E325" s="69" t="s">
        <v>24</v>
      </c>
      <c r="F325" s="70">
        <f>ROUND(F324*5%,2)</f>
        <v>55.2</v>
      </c>
      <c r="G325" s="70"/>
      <c r="H325" s="625"/>
      <c r="I325" s="626"/>
      <c r="J325" s="626"/>
      <c r="K325" s="626"/>
      <c r="L325" s="627"/>
      <c r="M325" s="39"/>
    </row>
    <row r="326" spans="1:13" s="34" customFormat="1" x14ac:dyDescent="0.15">
      <c r="A326" s="651"/>
      <c r="B326" s="149"/>
      <c r="C326" s="72"/>
      <c r="D326" s="599"/>
      <c r="E326" s="69" t="s">
        <v>24</v>
      </c>
      <c r="F326" s="70">
        <f>SUM(F324:F325)</f>
        <v>1159.2</v>
      </c>
      <c r="G326" s="70" t="s">
        <v>26</v>
      </c>
      <c r="H326" s="628"/>
      <c r="I326" s="629"/>
      <c r="J326" s="629"/>
      <c r="K326" s="629"/>
      <c r="L326" s="630"/>
      <c r="M326" s="39"/>
    </row>
    <row r="327" spans="1:13" s="34" customFormat="1" x14ac:dyDescent="0.15">
      <c r="A327" s="703"/>
      <c r="B327" s="704"/>
      <c r="C327" s="704"/>
      <c r="D327" s="704"/>
      <c r="E327" s="704"/>
      <c r="F327" s="704"/>
      <c r="G327" s="704"/>
      <c r="H327" s="704"/>
      <c r="I327" s="704"/>
      <c r="J327" s="704"/>
      <c r="K327" s="704"/>
      <c r="L327" s="705"/>
      <c r="M327" s="39"/>
    </row>
    <row r="328" spans="1:13" s="34" customFormat="1" ht="78" x14ac:dyDescent="0.15">
      <c r="A328" s="50">
        <v>7</v>
      </c>
      <c r="B328" s="203" t="s">
        <v>381</v>
      </c>
      <c r="C328" s="595" t="s">
        <v>510</v>
      </c>
      <c r="D328" s="596"/>
      <c r="E328" s="596"/>
      <c r="F328" s="596"/>
      <c r="G328" s="596"/>
      <c r="H328" s="596"/>
      <c r="I328" s="596"/>
      <c r="J328" s="596"/>
      <c r="K328" s="596"/>
      <c r="L328" s="600"/>
      <c r="M328" s="39"/>
    </row>
    <row r="329" spans="1:13" s="34" customFormat="1" x14ac:dyDescent="0.15">
      <c r="A329" s="573"/>
      <c r="B329" s="147"/>
      <c r="C329" s="89" t="s">
        <v>166</v>
      </c>
      <c r="D329" s="597"/>
      <c r="E329" s="96">
        <v>1</v>
      </c>
      <c r="F329" s="70">
        <v>19.556999999999999</v>
      </c>
      <c r="G329" s="70"/>
      <c r="H329" s="70"/>
      <c r="I329" s="70">
        <f>E329*F329</f>
        <v>19.556999999999999</v>
      </c>
      <c r="J329" s="579"/>
      <c r="K329" s="580"/>
      <c r="L329" s="581"/>
      <c r="M329" s="39"/>
    </row>
    <row r="330" spans="1:13" s="34" customFormat="1" x14ac:dyDescent="0.15">
      <c r="A330" s="574"/>
      <c r="B330" s="148"/>
      <c r="C330" s="89" t="s">
        <v>167</v>
      </c>
      <c r="D330" s="598"/>
      <c r="E330" s="96">
        <v>1</v>
      </c>
      <c r="F330" s="70">
        <v>120.254</v>
      </c>
      <c r="G330" s="70"/>
      <c r="H330" s="70"/>
      <c r="I330" s="70">
        <f t="shared" ref="I330:I335" si="23">E330*F330</f>
        <v>120.254</v>
      </c>
      <c r="J330" s="582"/>
      <c r="K330" s="583"/>
      <c r="L330" s="584"/>
      <c r="M330" s="39"/>
    </row>
    <row r="331" spans="1:13" s="34" customFormat="1" x14ac:dyDescent="0.15">
      <c r="A331" s="574"/>
      <c r="B331" s="148"/>
      <c r="C331" s="89" t="s">
        <v>168</v>
      </c>
      <c r="D331" s="598"/>
      <c r="E331" s="96">
        <v>1</v>
      </c>
      <c r="F331" s="70">
        <v>2.923</v>
      </c>
      <c r="G331" s="70"/>
      <c r="H331" s="70"/>
      <c r="I331" s="70">
        <f t="shared" si="23"/>
        <v>2.923</v>
      </c>
      <c r="J331" s="582"/>
      <c r="K331" s="583"/>
      <c r="L331" s="584"/>
      <c r="M331" s="39"/>
    </row>
    <row r="332" spans="1:13" s="34" customFormat="1" x14ac:dyDescent="0.15">
      <c r="A332" s="574"/>
      <c r="B332" s="148"/>
      <c r="C332" s="89" t="s">
        <v>169</v>
      </c>
      <c r="D332" s="598"/>
      <c r="E332" s="96">
        <v>1</v>
      </c>
      <c r="F332" s="70">
        <v>13.787000000000001</v>
      </c>
      <c r="G332" s="70"/>
      <c r="H332" s="70"/>
      <c r="I332" s="70">
        <f t="shared" si="23"/>
        <v>13.787000000000001</v>
      </c>
      <c r="J332" s="582"/>
      <c r="K332" s="583"/>
      <c r="L332" s="584"/>
      <c r="M332" s="39"/>
    </row>
    <row r="333" spans="1:13" s="34" customFormat="1" x14ac:dyDescent="0.15">
      <c r="A333" s="574"/>
      <c r="B333" s="148"/>
      <c r="C333" s="89" t="s">
        <v>170</v>
      </c>
      <c r="D333" s="598"/>
      <c r="E333" s="96">
        <v>1</v>
      </c>
      <c r="F333" s="70">
        <v>13.787000000000001</v>
      </c>
      <c r="G333" s="70"/>
      <c r="H333" s="70"/>
      <c r="I333" s="70">
        <f t="shared" si="23"/>
        <v>13.787000000000001</v>
      </c>
      <c r="J333" s="582"/>
      <c r="K333" s="583"/>
      <c r="L333" s="584"/>
      <c r="M333" s="39"/>
    </row>
    <row r="334" spans="1:13" s="34" customFormat="1" x14ac:dyDescent="0.15">
      <c r="A334" s="574"/>
      <c r="B334" s="148"/>
      <c r="C334" s="89" t="s">
        <v>171</v>
      </c>
      <c r="D334" s="598"/>
      <c r="E334" s="96">
        <v>1</v>
      </c>
      <c r="F334" s="70">
        <v>8.5869999999999997</v>
      </c>
      <c r="G334" s="70"/>
      <c r="H334" s="70"/>
      <c r="I334" s="70">
        <f t="shared" si="23"/>
        <v>8.5869999999999997</v>
      </c>
      <c r="J334" s="582"/>
      <c r="K334" s="583"/>
      <c r="L334" s="584"/>
      <c r="M334" s="39"/>
    </row>
    <row r="335" spans="1:13" s="262" customFormat="1" x14ac:dyDescent="0.15">
      <c r="A335" s="574"/>
      <c r="B335" s="148"/>
      <c r="C335" s="89" t="s">
        <v>172</v>
      </c>
      <c r="D335" s="599"/>
      <c r="E335" s="96">
        <v>1</v>
      </c>
      <c r="F335" s="70">
        <v>31.334</v>
      </c>
      <c r="G335" s="70"/>
      <c r="H335" s="70"/>
      <c r="I335" s="70">
        <f t="shared" si="23"/>
        <v>31.334</v>
      </c>
      <c r="J335" s="582"/>
      <c r="K335" s="583"/>
      <c r="L335" s="584"/>
      <c r="M335" s="261"/>
    </row>
    <row r="336" spans="1:13" s="264" customFormat="1" x14ac:dyDescent="0.15">
      <c r="A336" s="574"/>
      <c r="B336" s="148"/>
      <c r="C336" s="89" t="s">
        <v>121</v>
      </c>
      <c r="D336" s="597"/>
      <c r="E336" s="96">
        <v>1</v>
      </c>
      <c r="F336" s="70">
        <v>3.8109999999999999</v>
      </c>
      <c r="G336" s="70"/>
      <c r="H336" s="70"/>
      <c r="I336" s="70">
        <f>E336*F336</f>
        <v>3.8109999999999999</v>
      </c>
      <c r="J336" s="582"/>
      <c r="K336" s="583"/>
      <c r="L336" s="584"/>
      <c r="M336" s="263"/>
    </row>
    <row r="337" spans="1:13" s="264" customFormat="1" x14ac:dyDescent="0.15">
      <c r="A337" s="574"/>
      <c r="B337" s="148"/>
      <c r="C337" s="89" t="s">
        <v>125</v>
      </c>
      <c r="D337" s="598"/>
      <c r="E337" s="96">
        <v>1</v>
      </c>
      <c r="F337" s="70">
        <v>5.9660000000000002</v>
      </c>
      <c r="G337" s="70"/>
      <c r="H337" s="70"/>
      <c r="I337" s="70">
        <f>E337*F337</f>
        <v>5.9660000000000002</v>
      </c>
      <c r="J337" s="582"/>
      <c r="K337" s="583"/>
      <c r="L337" s="584"/>
      <c r="M337" s="263"/>
    </row>
    <row r="338" spans="1:13" s="264" customFormat="1" x14ac:dyDescent="0.15">
      <c r="A338" s="574"/>
      <c r="B338" s="148"/>
      <c r="C338" s="89" t="s">
        <v>130</v>
      </c>
      <c r="D338" s="598"/>
      <c r="E338" s="96">
        <v>1</v>
      </c>
      <c r="F338" s="70">
        <v>2.246</v>
      </c>
      <c r="G338" s="70"/>
      <c r="H338" s="70"/>
      <c r="I338" s="70">
        <f>E338*F338</f>
        <v>2.246</v>
      </c>
      <c r="J338" s="582"/>
      <c r="K338" s="583"/>
      <c r="L338" s="584"/>
      <c r="M338" s="263"/>
    </row>
    <row r="339" spans="1:13" s="264" customFormat="1" x14ac:dyDescent="0.15">
      <c r="A339" s="574"/>
      <c r="B339" s="148"/>
      <c r="C339" s="89" t="s">
        <v>130</v>
      </c>
      <c r="D339" s="599"/>
      <c r="E339" s="96">
        <v>1</v>
      </c>
      <c r="F339" s="70">
        <v>2.246</v>
      </c>
      <c r="G339" s="70"/>
      <c r="H339" s="70"/>
      <c r="I339" s="70">
        <f>E339*F339</f>
        <v>2.246</v>
      </c>
      <c r="J339" s="582"/>
      <c r="K339" s="583"/>
      <c r="L339" s="584"/>
      <c r="M339" s="263"/>
    </row>
    <row r="340" spans="1:13" s="37" customFormat="1" x14ac:dyDescent="0.15">
      <c r="A340" s="772"/>
      <c r="B340" s="773"/>
      <c r="C340" s="773"/>
      <c r="D340" s="773"/>
      <c r="E340" s="773"/>
      <c r="F340" s="773"/>
      <c r="G340" s="773"/>
      <c r="H340" s="774"/>
      <c r="I340" s="258">
        <f>SUM(I329:I339)</f>
        <v>224.49800000000005</v>
      </c>
      <c r="J340" s="259" t="s">
        <v>10</v>
      </c>
      <c r="K340" s="260">
        <f>+F343</f>
        <v>253.05</v>
      </c>
      <c r="L340" s="260">
        <f>ROUND(I340*K340,0)</f>
        <v>56809</v>
      </c>
      <c r="M340" s="48"/>
    </row>
    <row r="341" spans="1:13" s="34" customFormat="1" x14ac:dyDescent="0.15">
      <c r="A341" s="649"/>
      <c r="B341" s="147"/>
      <c r="C341" s="72" t="s">
        <v>23</v>
      </c>
      <c r="D341" s="597"/>
      <c r="E341" s="221" t="s">
        <v>24</v>
      </c>
      <c r="F341" s="70">
        <v>241</v>
      </c>
      <c r="G341" s="70" t="s">
        <v>26</v>
      </c>
      <c r="H341" s="622"/>
      <c r="I341" s="623"/>
      <c r="J341" s="623"/>
      <c r="K341" s="623"/>
      <c r="L341" s="624"/>
      <c r="M341" s="39"/>
    </row>
    <row r="342" spans="1:13" s="34" customFormat="1" x14ac:dyDescent="0.15">
      <c r="A342" s="650"/>
      <c r="B342" s="148"/>
      <c r="C342" s="72" t="s">
        <v>41</v>
      </c>
      <c r="D342" s="598"/>
      <c r="E342" s="221" t="s">
        <v>24</v>
      </c>
      <c r="F342" s="70">
        <f>ROUND(F341*5%,2)</f>
        <v>12.05</v>
      </c>
      <c r="G342" s="70"/>
      <c r="H342" s="625"/>
      <c r="I342" s="626"/>
      <c r="J342" s="626"/>
      <c r="K342" s="626"/>
      <c r="L342" s="627"/>
      <c r="M342" s="39"/>
    </row>
    <row r="343" spans="1:13" s="34" customFormat="1" x14ac:dyDescent="0.15">
      <c r="A343" s="651"/>
      <c r="B343" s="149"/>
      <c r="C343" s="72"/>
      <c r="D343" s="599"/>
      <c r="E343" s="221" t="s">
        <v>24</v>
      </c>
      <c r="F343" s="70">
        <f>SUM(F341:F342)</f>
        <v>253.05</v>
      </c>
      <c r="G343" s="70" t="s">
        <v>26</v>
      </c>
      <c r="H343" s="628"/>
      <c r="I343" s="629"/>
      <c r="J343" s="629"/>
      <c r="K343" s="629"/>
      <c r="L343" s="630"/>
      <c r="M343" s="39"/>
    </row>
    <row r="344" spans="1:13" s="34" customFormat="1" x14ac:dyDescent="0.15">
      <c r="A344" s="703"/>
      <c r="B344" s="704"/>
      <c r="C344" s="704"/>
      <c r="D344" s="704"/>
      <c r="E344" s="704"/>
      <c r="F344" s="704"/>
      <c r="G344" s="704"/>
      <c r="H344" s="704"/>
      <c r="I344" s="704"/>
      <c r="J344" s="704"/>
      <c r="K344" s="704"/>
      <c r="L344" s="705"/>
      <c r="M344" s="39"/>
    </row>
    <row r="345" spans="1:13" s="34" customFormat="1" ht="60" customHeight="1" x14ac:dyDescent="0.15">
      <c r="A345" s="50">
        <v>8</v>
      </c>
      <c r="B345" s="234" t="s">
        <v>450</v>
      </c>
      <c r="C345" s="595" t="s">
        <v>202</v>
      </c>
      <c r="D345" s="596"/>
      <c r="E345" s="596"/>
      <c r="F345" s="596"/>
      <c r="G345" s="596"/>
      <c r="H345" s="596"/>
      <c r="I345" s="596"/>
      <c r="J345" s="596"/>
      <c r="K345" s="596"/>
      <c r="L345" s="600"/>
      <c r="M345" s="39"/>
    </row>
    <row r="346" spans="1:13" s="34" customFormat="1" x14ac:dyDescent="0.15">
      <c r="A346" s="649"/>
      <c r="B346" s="147"/>
      <c r="C346" s="72" t="s">
        <v>166</v>
      </c>
      <c r="D346" s="597"/>
      <c r="E346" s="69">
        <v>1</v>
      </c>
      <c r="F346" s="70">
        <v>17.702999999999999</v>
      </c>
      <c r="G346" s="70"/>
      <c r="H346" s="70">
        <v>3.15</v>
      </c>
      <c r="I346" s="70">
        <f>E346*F346*H346</f>
        <v>55.764449999999997</v>
      </c>
      <c r="J346" s="579"/>
      <c r="K346" s="580"/>
      <c r="L346" s="581"/>
      <c r="M346" s="39"/>
    </row>
    <row r="347" spans="1:13" s="34" customFormat="1" x14ac:dyDescent="0.15">
      <c r="A347" s="650"/>
      <c r="B347" s="148"/>
      <c r="C347" s="72" t="s">
        <v>167</v>
      </c>
      <c r="D347" s="598"/>
      <c r="E347" s="69">
        <v>1</v>
      </c>
      <c r="F347" s="70">
        <v>69.415000000000006</v>
      </c>
      <c r="G347" s="70"/>
      <c r="H347" s="70">
        <v>3.15</v>
      </c>
      <c r="I347" s="70">
        <f t="shared" ref="I347:I383" si="24">E347*F347*H347</f>
        <v>218.65725</v>
      </c>
      <c r="J347" s="582"/>
      <c r="K347" s="583"/>
      <c r="L347" s="584"/>
      <c r="M347" s="39"/>
    </row>
    <row r="348" spans="1:13" s="34" customFormat="1" x14ac:dyDescent="0.15">
      <c r="A348" s="650"/>
      <c r="B348" s="148"/>
      <c r="C348" s="72" t="s">
        <v>168</v>
      </c>
      <c r="D348" s="598"/>
      <c r="E348" s="69">
        <v>1</v>
      </c>
      <c r="F348" s="70">
        <v>7</v>
      </c>
      <c r="G348" s="70"/>
      <c r="H348" s="70">
        <v>3.15</v>
      </c>
      <c r="I348" s="70">
        <f t="shared" si="24"/>
        <v>22.05</v>
      </c>
      <c r="J348" s="582"/>
      <c r="K348" s="583"/>
      <c r="L348" s="584"/>
      <c r="M348" s="39"/>
    </row>
    <row r="349" spans="1:13" s="34" customFormat="1" x14ac:dyDescent="0.15">
      <c r="A349" s="650"/>
      <c r="B349" s="148"/>
      <c r="C349" s="72" t="s">
        <v>121</v>
      </c>
      <c r="D349" s="598"/>
      <c r="E349" s="69">
        <v>1</v>
      </c>
      <c r="F349" s="70">
        <v>7.8360000000000003</v>
      </c>
      <c r="G349" s="70"/>
      <c r="H349" s="70">
        <v>3.15</v>
      </c>
      <c r="I349" s="70">
        <f t="shared" si="24"/>
        <v>24.683399999999999</v>
      </c>
      <c r="J349" s="582"/>
      <c r="K349" s="583"/>
      <c r="L349" s="584"/>
      <c r="M349" s="39"/>
    </row>
    <row r="350" spans="1:13" s="34" customFormat="1" x14ac:dyDescent="0.15">
      <c r="A350" s="650"/>
      <c r="B350" s="148"/>
      <c r="C350" s="72" t="s">
        <v>125</v>
      </c>
      <c r="D350" s="598"/>
      <c r="E350" s="69">
        <v>1</v>
      </c>
      <c r="F350" s="70">
        <v>10.241</v>
      </c>
      <c r="G350" s="70"/>
      <c r="H350" s="70">
        <v>3.15</v>
      </c>
      <c r="I350" s="70">
        <f t="shared" si="24"/>
        <v>32.259149999999998</v>
      </c>
      <c r="J350" s="582"/>
      <c r="K350" s="583"/>
      <c r="L350" s="584"/>
      <c r="M350" s="39"/>
    </row>
    <row r="351" spans="1:13" s="34" customFormat="1" x14ac:dyDescent="0.15">
      <c r="A351" s="650"/>
      <c r="B351" s="148"/>
      <c r="C351" s="72" t="s">
        <v>169</v>
      </c>
      <c r="D351" s="598"/>
      <c r="E351" s="69">
        <v>1</v>
      </c>
      <c r="F351" s="70">
        <v>15.054</v>
      </c>
      <c r="G351" s="70"/>
      <c r="H351" s="70">
        <v>3.15</v>
      </c>
      <c r="I351" s="70">
        <f t="shared" si="24"/>
        <v>47.420099999999998</v>
      </c>
      <c r="J351" s="582"/>
      <c r="K351" s="583"/>
      <c r="L351" s="584"/>
      <c r="M351" s="39"/>
    </row>
    <row r="352" spans="1:13" s="34" customFormat="1" x14ac:dyDescent="0.15">
      <c r="A352" s="650"/>
      <c r="B352" s="148"/>
      <c r="C352" s="72" t="s">
        <v>170</v>
      </c>
      <c r="D352" s="598"/>
      <c r="E352" s="69">
        <v>1</v>
      </c>
      <c r="F352" s="70">
        <v>15.054</v>
      </c>
      <c r="G352" s="70"/>
      <c r="H352" s="70">
        <v>3.15</v>
      </c>
      <c r="I352" s="70">
        <f t="shared" si="24"/>
        <v>47.420099999999998</v>
      </c>
      <c r="J352" s="582"/>
      <c r="K352" s="583"/>
      <c r="L352" s="584"/>
      <c r="M352" s="39"/>
    </row>
    <row r="353" spans="1:13" s="34" customFormat="1" x14ac:dyDescent="0.15">
      <c r="A353" s="650"/>
      <c r="B353" s="148"/>
      <c r="C353" s="72" t="s">
        <v>171</v>
      </c>
      <c r="D353" s="598"/>
      <c r="E353" s="69">
        <v>1</v>
      </c>
      <c r="F353" s="70">
        <v>11.750999999999999</v>
      </c>
      <c r="G353" s="70"/>
      <c r="H353" s="70">
        <v>3.15</v>
      </c>
      <c r="I353" s="70">
        <f t="shared" si="24"/>
        <v>37.015649999999994</v>
      </c>
      <c r="J353" s="582"/>
      <c r="K353" s="583"/>
      <c r="L353" s="584"/>
      <c r="M353" s="39"/>
    </row>
    <row r="354" spans="1:13" s="34" customFormat="1" x14ac:dyDescent="0.15">
      <c r="A354" s="650"/>
      <c r="B354" s="148"/>
      <c r="C354" s="72" t="s">
        <v>130</v>
      </c>
      <c r="D354" s="598"/>
      <c r="E354" s="69">
        <v>1</v>
      </c>
      <c r="F354" s="70">
        <v>5.9939999999999998</v>
      </c>
      <c r="G354" s="70"/>
      <c r="H354" s="70">
        <v>3.15</v>
      </c>
      <c r="I354" s="70">
        <f t="shared" si="24"/>
        <v>18.8811</v>
      </c>
      <c r="J354" s="582"/>
      <c r="K354" s="583"/>
      <c r="L354" s="584"/>
      <c r="M354" s="39"/>
    </row>
    <row r="355" spans="1:13" s="34" customFormat="1" x14ac:dyDescent="0.15">
      <c r="A355" s="650"/>
      <c r="B355" s="148"/>
      <c r="C355" s="72" t="s">
        <v>130</v>
      </c>
      <c r="D355" s="598"/>
      <c r="E355" s="69">
        <v>1</v>
      </c>
      <c r="F355" s="70">
        <v>5.9939999999999998</v>
      </c>
      <c r="G355" s="70"/>
      <c r="H355" s="70">
        <v>3.15</v>
      </c>
      <c r="I355" s="70">
        <f t="shared" si="24"/>
        <v>18.8811</v>
      </c>
      <c r="J355" s="582"/>
      <c r="K355" s="583"/>
      <c r="L355" s="584"/>
      <c r="M355" s="39"/>
    </row>
    <row r="356" spans="1:13" s="34" customFormat="1" x14ac:dyDescent="0.15">
      <c r="A356" s="651"/>
      <c r="B356" s="149"/>
      <c r="C356" s="72" t="s">
        <v>172</v>
      </c>
      <c r="D356" s="599"/>
      <c r="E356" s="69">
        <v>1</v>
      </c>
      <c r="F356" s="70">
        <v>23.074999999999999</v>
      </c>
      <c r="G356" s="70"/>
      <c r="H356" s="70">
        <v>3.15</v>
      </c>
      <c r="I356" s="70">
        <f t="shared" si="24"/>
        <v>72.686250000000001</v>
      </c>
      <c r="J356" s="582"/>
      <c r="K356" s="583"/>
      <c r="L356" s="584"/>
      <c r="M356" s="39"/>
    </row>
    <row r="357" spans="1:13" s="34" customFormat="1" x14ac:dyDescent="0.15">
      <c r="A357" s="50"/>
      <c r="B357" s="156"/>
      <c r="C357" s="652" t="s">
        <v>203</v>
      </c>
      <c r="D357" s="653"/>
      <c r="E357" s="653"/>
      <c r="F357" s="653"/>
      <c r="G357" s="653"/>
      <c r="H357" s="653"/>
      <c r="I357" s="654"/>
      <c r="J357" s="582"/>
      <c r="K357" s="583"/>
      <c r="L357" s="584"/>
      <c r="M357" s="39"/>
    </row>
    <row r="358" spans="1:13" s="34" customFormat="1" x14ac:dyDescent="0.15">
      <c r="A358" s="649"/>
      <c r="B358" s="147"/>
      <c r="C358" s="72" t="s">
        <v>92</v>
      </c>
      <c r="D358" s="597"/>
      <c r="E358" s="69">
        <v>-0.5</v>
      </c>
      <c r="F358" s="70">
        <v>2.35</v>
      </c>
      <c r="G358" s="70"/>
      <c r="H358" s="70">
        <v>3</v>
      </c>
      <c r="I358" s="70">
        <f t="shared" si="24"/>
        <v>-3.5250000000000004</v>
      </c>
      <c r="J358" s="582"/>
      <c r="K358" s="583"/>
      <c r="L358" s="584"/>
      <c r="M358" s="39"/>
    </row>
    <row r="359" spans="1:13" s="34" customFormat="1" x14ac:dyDescent="0.15">
      <c r="A359" s="650"/>
      <c r="B359" s="148"/>
      <c r="C359" s="72" t="s">
        <v>139</v>
      </c>
      <c r="D359" s="598"/>
      <c r="E359" s="69">
        <v>-0.5</v>
      </c>
      <c r="F359" s="70">
        <v>1.7450000000000001</v>
      </c>
      <c r="G359" s="70"/>
      <c r="H359" s="70">
        <v>1.5</v>
      </c>
      <c r="I359" s="70">
        <f t="shared" si="24"/>
        <v>-1.3087500000000001</v>
      </c>
      <c r="J359" s="582"/>
      <c r="K359" s="583"/>
      <c r="L359" s="584"/>
      <c r="M359" s="39"/>
    </row>
    <row r="360" spans="1:13" s="34" customFormat="1" x14ac:dyDescent="0.15">
      <c r="A360" s="650"/>
      <c r="B360" s="148"/>
      <c r="C360" s="72" t="s">
        <v>139</v>
      </c>
      <c r="D360" s="598"/>
      <c r="E360" s="69">
        <v>-0.5</v>
      </c>
      <c r="F360" s="70">
        <v>1.425</v>
      </c>
      <c r="G360" s="70"/>
      <c r="H360" s="70">
        <v>1.5</v>
      </c>
      <c r="I360" s="70">
        <f t="shared" si="24"/>
        <v>-1.0687500000000001</v>
      </c>
      <c r="J360" s="582"/>
      <c r="K360" s="583"/>
      <c r="L360" s="584"/>
      <c r="M360" s="39"/>
    </row>
    <row r="361" spans="1:13" s="34" customFormat="1" x14ac:dyDescent="0.15">
      <c r="A361" s="650"/>
      <c r="B361" s="148"/>
      <c r="C361" s="72" t="s">
        <v>139</v>
      </c>
      <c r="D361" s="598"/>
      <c r="E361" s="69">
        <v>-0.5</v>
      </c>
      <c r="F361" s="70">
        <v>1.8</v>
      </c>
      <c r="G361" s="70"/>
      <c r="H361" s="70">
        <v>1.5</v>
      </c>
      <c r="I361" s="70">
        <f t="shared" si="24"/>
        <v>-1.35</v>
      </c>
      <c r="J361" s="582"/>
      <c r="K361" s="583"/>
      <c r="L361" s="584"/>
      <c r="M361" s="39"/>
    </row>
    <row r="362" spans="1:13" s="34" customFormat="1" x14ac:dyDescent="0.15">
      <c r="A362" s="650"/>
      <c r="B362" s="148"/>
      <c r="C362" s="72" t="s">
        <v>140</v>
      </c>
      <c r="D362" s="598"/>
      <c r="E362" s="69">
        <v>-0.5</v>
      </c>
      <c r="F362" s="70">
        <v>3.5150000000000001</v>
      </c>
      <c r="G362" s="70"/>
      <c r="H362" s="70">
        <v>1.5</v>
      </c>
      <c r="I362" s="70">
        <f t="shared" si="24"/>
        <v>-2.63625</v>
      </c>
      <c r="J362" s="582"/>
      <c r="K362" s="583"/>
      <c r="L362" s="584"/>
      <c r="M362" s="39"/>
    </row>
    <row r="363" spans="1:13" s="34" customFormat="1" x14ac:dyDescent="0.15">
      <c r="A363" s="650"/>
      <c r="B363" s="148"/>
      <c r="C363" s="72" t="s">
        <v>141</v>
      </c>
      <c r="D363" s="598"/>
      <c r="E363" s="69">
        <v>-0.5</v>
      </c>
      <c r="F363" s="70">
        <v>3.48</v>
      </c>
      <c r="G363" s="70"/>
      <c r="H363" s="70">
        <v>1.5</v>
      </c>
      <c r="I363" s="70">
        <f t="shared" si="24"/>
        <v>-2.61</v>
      </c>
      <c r="J363" s="582"/>
      <c r="K363" s="583"/>
      <c r="L363" s="584"/>
      <c r="M363" s="39"/>
    </row>
    <row r="364" spans="1:13" s="34" customFormat="1" x14ac:dyDescent="0.15">
      <c r="A364" s="650"/>
      <c r="B364" s="148"/>
      <c r="C364" s="72" t="s">
        <v>142</v>
      </c>
      <c r="D364" s="598"/>
      <c r="E364" s="69">
        <v>-0.5</v>
      </c>
      <c r="F364" s="70">
        <v>1.8</v>
      </c>
      <c r="G364" s="70"/>
      <c r="H364" s="70">
        <v>1.5</v>
      </c>
      <c r="I364" s="70">
        <f t="shared" si="24"/>
        <v>-1.35</v>
      </c>
      <c r="J364" s="582"/>
      <c r="K364" s="583"/>
      <c r="L364" s="584"/>
      <c r="M364" s="39"/>
    </row>
    <row r="365" spans="1:13" s="34" customFormat="1" x14ac:dyDescent="0.15">
      <c r="A365" s="650"/>
      <c r="B365" s="148"/>
      <c r="C365" s="72" t="s">
        <v>143</v>
      </c>
      <c r="D365" s="598"/>
      <c r="E365" s="69">
        <v>-0.5</v>
      </c>
      <c r="F365" s="70">
        <v>0.89500000000000002</v>
      </c>
      <c r="G365" s="70"/>
      <c r="H365" s="70">
        <v>0.6</v>
      </c>
      <c r="I365" s="70">
        <f t="shared" si="24"/>
        <v>-0.26850000000000002</v>
      </c>
      <c r="J365" s="582"/>
      <c r="K365" s="583"/>
      <c r="L365" s="584"/>
      <c r="M365" s="39"/>
    </row>
    <row r="366" spans="1:13" s="34" customFormat="1" x14ac:dyDescent="0.15">
      <c r="A366" s="650"/>
      <c r="B366" s="148"/>
      <c r="C366" s="72" t="s">
        <v>144</v>
      </c>
      <c r="D366" s="598"/>
      <c r="E366" s="69">
        <v>-0.5</v>
      </c>
      <c r="F366" s="70">
        <v>0.6</v>
      </c>
      <c r="G366" s="70"/>
      <c r="H366" s="70">
        <v>0.6</v>
      </c>
      <c r="I366" s="70">
        <f t="shared" si="24"/>
        <v>-0.18</v>
      </c>
      <c r="J366" s="582"/>
      <c r="K366" s="583"/>
      <c r="L366" s="584"/>
      <c r="M366" s="39"/>
    </row>
    <row r="367" spans="1:13" s="34" customFormat="1" x14ac:dyDescent="0.15">
      <c r="A367" s="650"/>
      <c r="B367" s="148"/>
      <c r="C367" s="72" t="s">
        <v>145</v>
      </c>
      <c r="D367" s="598"/>
      <c r="E367" s="69">
        <v>-0.5</v>
      </c>
      <c r="F367" s="70">
        <v>1.8</v>
      </c>
      <c r="G367" s="70"/>
      <c r="H367" s="70">
        <v>1.5</v>
      </c>
      <c r="I367" s="70">
        <f t="shared" si="24"/>
        <v>-1.35</v>
      </c>
      <c r="J367" s="582"/>
      <c r="K367" s="583"/>
      <c r="L367" s="584"/>
      <c r="M367" s="39"/>
    </row>
    <row r="368" spans="1:13" s="34" customFormat="1" x14ac:dyDescent="0.15">
      <c r="A368" s="650"/>
      <c r="B368" s="148"/>
      <c r="C368" s="72" t="s">
        <v>146</v>
      </c>
      <c r="D368" s="598"/>
      <c r="E368" s="69">
        <v>-0.5</v>
      </c>
      <c r="F368" s="70">
        <v>1.57</v>
      </c>
      <c r="G368" s="70"/>
      <c r="H368" s="70">
        <v>1.5</v>
      </c>
      <c r="I368" s="70">
        <f t="shared" si="24"/>
        <v>-1.1775</v>
      </c>
      <c r="J368" s="582"/>
      <c r="K368" s="583"/>
      <c r="L368" s="584"/>
      <c r="M368" s="39"/>
    </row>
    <row r="369" spans="1:13" s="34" customFormat="1" x14ac:dyDescent="0.15">
      <c r="A369" s="650"/>
      <c r="B369" s="148"/>
      <c r="C369" s="72" t="s">
        <v>147</v>
      </c>
      <c r="D369" s="598"/>
      <c r="E369" s="69">
        <v>-0.5</v>
      </c>
      <c r="F369" s="70">
        <v>1.03</v>
      </c>
      <c r="G369" s="70"/>
      <c r="H369" s="70">
        <v>0.6</v>
      </c>
      <c r="I369" s="70">
        <f t="shared" si="24"/>
        <v>-0.309</v>
      </c>
      <c r="J369" s="582"/>
      <c r="K369" s="583"/>
      <c r="L369" s="584"/>
      <c r="M369" s="39"/>
    </row>
    <row r="370" spans="1:13" s="34" customFormat="1" x14ac:dyDescent="0.15">
      <c r="A370" s="650"/>
      <c r="B370" s="148"/>
      <c r="C370" s="72" t="s">
        <v>147</v>
      </c>
      <c r="D370" s="598"/>
      <c r="E370" s="69">
        <v>-0.5</v>
      </c>
      <c r="F370" s="70">
        <v>0.7</v>
      </c>
      <c r="G370" s="70"/>
      <c r="H370" s="70">
        <v>0.6</v>
      </c>
      <c r="I370" s="70">
        <f t="shared" si="24"/>
        <v>-0.21</v>
      </c>
      <c r="J370" s="582"/>
      <c r="K370" s="583"/>
      <c r="L370" s="584"/>
      <c r="M370" s="39"/>
    </row>
    <row r="371" spans="1:13" s="34" customFormat="1" x14ac:dyDescent="0.15">
      <c r="A371" s="650"/>
      <c r="B371" s="148"/>
      <c r="C371" s="72" t="s">
        <v>148</v>
      </c>
      <c r="D371" s="598"/>
      <c r="E371" s="69">
        <v>-0.5</v>
      </c>
      <c r="F371" s="70">
        <f>4.965-0.375</f>
        <v>4.59</v>
      </c>
      <c r="G371" s="70"/>
      <c r="H371" s="70">
        <v>1.5</v>
      </c>
      <c r="I371" s="70">
        <f t="shared" si="24"/>
        <v>-3.4424999999999999</v>
      </c>
      <c r="J371" s="582"/>
      <c r="K371" s="583"/>
      <c r="L371" s="584"/>
      <c r="M371" s="39"/>
    </row>
    <row r="372" spans="1:13" s="34" customFormat="1" x14ac:dyDescent="0.15">
      <c r="A372" s="650"/>
      <c r="B372" s="148"/>
      <c r="C372" s="715" t="s">
        <v>101</v>
      </c>
      <c r="D372" s="598"/>
      <c r="E372" s="69">
        <v>-0.5</v>
      </c>
      <c r="F372" s="70">
        <v>3.4350000000000001</v>
      </c>
      <c r="G372" s="70"/>
      <c r="H372" s="70">
        <v>2.4</v>
      </c>
      <c r="I372" s="70">
        <f t="shared" si="24"/>
        <v>-4.1219999999999999</v>
      </c>
      <c r="J372" s="582"/>
      <c r="K372" s="583"/>
      <c r="L372" s="584"/>
      <c r="M372" s="39"/>
    </row>
    <row r="373" spans="1:13" s="34" customFormat="1" x14ac:dyDescent="0.15">
      <c r="A373" s="650"/>
      <c r="B373" s="148"/>
      <c r="C373" s="717"/>
      <c r="D373" s="598"/>
      <c r="E373" s="69">
        <v>-0.5</v>
      </c>
      <c r="F373" s="70">
        <v>2.42</v>
      </c>
      <c r="G373" s="70"/>
      <c r="H373" s="70">
        <v>2.4</v>
      </c>
      <c r="I373" s="70">
        <f t="shared" si="24"/>
        <v>-2.9039999999999999</v>
      </c>
      <c r="J373" s="582"/>
      <c r="K373" s="583"/>
      <c r="L373" s="584"/>
      <c r="M373" s="39"/>
    </row>
    <row r="374" spans="1:13" s="34" customFormat="1" x14ac:dyDescent="0.15">
      <c r="A374" s="650"/>
      <c r="B374" s="148"/>
      <c r="C374" s="716"/>
      <c r="D374" s="598"/>
      <c r="E374" s="69">
        <v>-0.5</v>
      </c>
      <c r="F374" s="70">
        <v>4.335</v>
      </c>
      <c r="G374" s="70"/>
      <c r="H374" s="70">
        <v>2.4</v>
      </c>
      <c r="I374" s="70">
        <f t="shared" si="24"/>
        <v>-5.202</v>
      </c>
      <c r="J374" s="582"/>
      <c r="K374" s="583"/>
      <c r="L374" s="584"/>
      <c r="M374" s="39"/>
    </row>
    <row r="375" spans="1:13" s="34" customFormat="1" x14ac:dyDescent="0.15">
      <c r="A375" s="650"/>
      <c r="B375" s="148"/>
      <c r="C375" s="72" t="s">
        <v>150</v>
      </c>
      <c r="D375" s="598"/>
      <c r="E375" s="69">
        <v>-0.5</v>
      </c>
      <c r="F375" s="70">
        <v>0.93</v>
      </c>
      <c r="G375" s="70"/>
      <c r="H375" s="70">
        <v>2.4</v>
      </c>
      <c r="I375" s="70">
        <f t="shared" si="24"/>
        <v>-1.1160000000000001</v>
      </c>
      <c r="J375" s="582"/>
      <c r="K375" s="583"/>
      <c r="L375" s="584"/>
      <c r="M375" s="39"/>
    </row>
    <row r="376" spans="1:13" s="34" customFormat="1" x14ac:dyDescent="0.15">
      <c r="A376" s="650"/>
      <c r="B376" s="148"/>
      <c r="C376" s="72" t="s">
        <v>151</v>
      </c>
      <c r="D376" s="598"/>
      <c r="E376" s="69">
        <v>-0.5</v>
      </c>
      <c r="F376" s="70">
        <v>1</v>
      </c>
      <c r="G376" s="70"/>
      <c r="H376" s="70">
        <v>2.4</v>
      </c>
      <c r="I376" s="70">
        <f t="shared" si="24"/>
        <v>-1.2</v>
      </c>
      <c r="J376" s="582"/>
      <c r="K376" s="583"/>
      <c r="L376" s="584"/>
      <c r="M376" s="39"/>
    </row>
    <row r="377" spans="1:13" s="34" customFormat="1" x14ac:dyDescent="0.15">
      <c r="A377" s="650"/>
      <c r="B377" s="148"/>
      <c r="C377" s="72" t="s">
        <v>152</v>
      </c>
      <c r="D377" s="598"/>
      <c r="E377" s="69">
        <v>-0.5</v>
      </c>
      <c r="F377" s="70">
        <v>1</v>
      </c>
      <c r="G377" s="70"/>
      <c r="H377" s="70">
        <v>2.4</v>
      </c>
      <c r="I377" s="70">
        <f t="shared" si="24"/>
        <v>-1.2</v>
      </c>
      <c r="J377" s="582"/>
      <c r="K377" s="583"/>
      <c r="L377" s="584"/>
      <c r="M377" s="39"/>
    </row>
    <row r="378" spans="1:13" s="34" customFormat="1" x14ac:dyDescent="0.15">
      <c r="A378" s="650"/>
      <c r="B378" s="148"/>
      <c r="C378" s="72" t="s">
        <v>153</v>
      </c>
      <c r="D378" s="598"/>
      <c r="E378" s="69">
        <v>-0.5</v>
      </c>
      <c r="F378" s="70">
        <v>1</v>
      </c>
      <c r="G378" s="70"/>
      <c r="H378" s="70">
        <v>2.4</v>
      </c>
      <c r="I378" s="70">
        <f t="shared" si="24"/>
        <v>-1.2</v>
      </c>
      <c r="J378" s="582"/>
      <c r="K378" s="583"/>
      <c r="L378" s="584"/>
      <c r="M378" s="39"/>
    </row>
    <row r="379" spans="1:13" s="34" customFormat="1" x14ac:dyDescent="0.15">
      <c r="A379" s="650"/>
      <c r="B379" s="148"/>
      <c r="C379" s="72" t="s">
        <v>154</v>
      </c>
      <c r="D379" s="598"/>
      <c r="E379" s="69">
        <v>-0.5</v>
      </c>
      <c r="F379" s="70">
        <v>1</v>
      </c>
      <c r="G379" s="70"/>
      <c r="H379" s="70">
        <v>2.4</v>
      </c>
      <c r="I379" s="70">
        <f t="shared" si="24"/>
        <v>-1.2</v>
      </c>
      <c r="J379" s="582"/>
      <c r="K379" s="583"/>
      <c r="L379" s="584"/>
      <c r="M379" s="39"/>
    </row>
    <row r="380" spans="1:13" s="34" customFormat="1" x14ac:dyDescent="0.15">
      <c r="A380" s="650"/>
      <c r="B380" s="148"/>
      <c r="C380" s="72" t="s">
        <v>105</v>
      </c>
      <c r="D380" s="598"/>
      <c r="E380" s="69">
        <v>-0.5</v>
      </c>
      <c r="F380" s="70">
        <v>0.93</v>
      </c>
      <c r="G380" s="70"/>
      <c r="H380" s="70">
        <v>2.4</v>
      </c>
      <c r="I380" s="70">
        <f t="shared" si="24"/>
        <v>-1.1160000000000001</v>
      </c>
      <c r="J380" s="582"/>
      <c r="K380" s="583"/>
      <c r="L380" s="584"/>
      <c r="M380" s="39"/>
    </row>
    <row r="381" spans="1:13" s="34" customFormat="1" x14ac:dyDescent="0.15">
      <c r="A381" s="650"/>
      <c r="B381" s="148"/>
      <c r="C381" s="72" t="s">
        <v>106</v>
      </c>
      <c r="D381" s="598"/>
      <c r="E381" s="69">
        <v>-0.5</v>
      </c>
      <c r="F381" s="70">
        <v>0.97499999999999998</v>
      </c>
      <c r="G381" s="70"/>
      <c r="H381" s="70">
        <v>2.4</v>
      </c>
      <c r="I381" s="70">
        <f t="shared" si="24"/>
        <v>-1.17</v>
      </c>
      <c r="J381" s="582"/>
      <c r="K381" s="583"/>
      <c r="L381" s="584"/>
      <c r="M381" s="39"/>
    </row>
    <row r="382" spans="1:13" s="34" customFormat="1" x14ac:dyDescent="0.15">
      <c r="A382" s="650"/>
      <c r="B382" s="148"/>
      <c r="C382" s="72" t="s">
        <v>107</v>
      </c>
      <c r="D382" s="598"/>
      <c r="E382" s="69">
        <v>-0.5</v>
      </c>
      <c r="F382" s="70">
        <v>0.94499999999999995</v>
      </c>
      <c r="G382" s="70"/>
      <c r="H382" s="70">
        <v>2.4</v>
      </c>
      <c r="I382" s="70">
        <f t="shared" si="24"/>
        <v>-1.1339999999999999</v>
      </c>
      <c r="J382" s="582"/>
      <c r="K382" s="583"/>
      <c r="L382" s="584"/>
      <c r="M382" s="39"/>
    </row>
    <row r="383" spans="1:13" s="34" customFormat="1" x14ac:dyDescent="0.15">
      <c r="A383" s="651"/>
      <c r="B383" s="149"/>
      <c r="C383" s="72" t="s">
        <v>107</v>
      </c>
      <c r="D383" s="599"/>
      <c r="E383" s="69">
        <v>-0.5</v>
      </c>
      <c r="F383" s="70">
        <v>0.93500000000000005</v>
      </c>
      <c r="G383" s="70"/>
      <c r="H383" s="70">
        <v>2.4</v>
      </c>
      <c r="I383" s="70">
        <f t="shared" si="24"/>
        <v>-1.1220000000000001</v>
      </c>
      <c r="J383" s="585"/>
      <c r="K383" s="586"/>
      <c r="L383" s="587"/>
      <c r="M383" s="39"/>
    </row>
    <row r="384" spans="1:13" s="34" customFormat="1" x14ac:dyDescent="0.15">
      <c r="A384" s="643"/>
      <c r="B384" s="644"/>
      <c r="C384" s="644"/>
      <c r="D384" s="644"/>
      <c r="E384" s="644"/>
      <c r="F384" s="644"/>
      <c r="G384" s="644"/>
      <c r="H384" s="645"/>
      <c r="I384" s="65">
        <f>SUM(I346:I383)</f>
        <v>552.24629999999979</v>
      </c>
      <c r="J384" s="64" t="s">
        <v>10</v>
      </c>
      <c r="K384" s="106">
        <f>+F387</f>
        <v>253.05</v>
      </c>
      <c r="L384" s="66">
        <f>ROUND(I384*K384,0)</f>
        <v>139746</v>
      </c>
      <c r="M384" s="39"/>
    </row>
    <row r="385" spans="1:13" s="34" customFormat="1" x14ac:dyDescent="0.15">
      <c r="A385" s="649"/>
      <c r="B385" s="147"/>
      <c r="C385" s="72" t="s">
        <v>23</v>
      </c>
      <c r="D385" s="597"/>
      <c r="E385" s="69" t="s">
        <v>24</v>
      </c>
      <c r="F385" s="70">
        <v>241</v>
      </c>
      <c r="G385" s="70" t="s">
        <v>26</v>
      </c>
      <c r="H385" s="622"/>
      <c r="I385" s="623"/>
      <c r="J385" s="623"/>
      <c r="K385" s="623"/>
      <c r="L385" s="624"/>
      <c r="M385" s="39"/>
    </row>
    <row r="386" spans="1:13" s="34" customFormat="1" x14ac:dyDescent="0.15">
      <c r="A386" s="650"/>
      <c r="B386" s="148"/>
      <c r="C386" s="72" t="s">
        <v>41</v>
      </c>
      <c r="D386" s="598"/>
      <c r="E386" s="69" t="s">
        <v>24</v>
      </c>
      <c r="F386" s="70">
        <f>ROUND(F385*5%,2)</f>
        <v>12.05</v>
      </c>
      <c r="G386" s="70"/>
      <c r="H386" s="625"/>
      <c r="I386" s="626"/>
      <c r="J386" s="626"/>
      <c r="K386" s="626"/>
      <c r="L386" s="627"/>
      <c r="M386" s="39"/>
    </row>
    <row r="387" spans="1:13" s="34" customFormat="1" x14ac:dyDescent="0.15">
      <c r="A387" s="651"/>
      <c r="B387" s="149"/>
      <c r="C387" s="72"/>
      <c r="D387" s="599"/>
      <c r="E387" s="69" t="s">
        <v>24</v>
      </c>
      <c r="F387" s="70">
        <f>SUM(F385:F386)</f>
        <v>253.05</v>
      </c>
      <c r="G387" s="70" t="s">
        <v>26</v>
      </c>
      <c r="H387" s="628"/>
      <c r="I387" s="629"/>
      <c r="J387" s="629"/>
      <c r="K387" s="629"/>
      <c r="L387" s="630"/>
      <c r="M387" s="39"/>
    </row>
    <row r="388" spans="1:13" s="34" customFormat="1" x14ac:dyDescent="0.15">
      <c r="A388" s="703"/>
      <c r="B388" s="704"/>
      <c r="C388" s="704"/>
      <c r="D388" s="704"/>
      <c r="E388" s="704"/>
      <c r="F388" s="704"/>
      <c r="G388" s="704"/>
      <c r="H388" s="704"/>
      <c r="I388" s="704"/>
      <c r="J388" s="704"/>
      <c r="K388" s="704"/>
      <c r="L388" s="705"/>
      <c r="M388" s="39"/>
    </row>
    <row r="389" spans="1:13" s="34" customFormat="1" ht="58.5" customHeight="1" x14ac:dyDescent="0.15">
      <c r="A389" s="55">
        <v>9</v>
      </c>
      <c r="B389" s="234" t="s">
        <v>451</v>
      </c>
      <c r="C389" s="595" t="s">
        <v>205</v>
      </c>
      <c r="D389" s="596"/>
      <c r="E389" s="596"/>
      <c r="F389" s="596"/>
      <c r="G389" s="596"/>
      <c r="H389" s="596"/>
      <c r="I389" s="596"/>
      <c r="J389" s="596"/>
      <c r="K389" s="596"/>
      <c r="L389" s="600"/>
      <c r="M389" s="39"/>
    </row>
    <row r="390" spans="1:13" s="34" customFormat="1" x14ac:dyDescent="0.15">
      <c r="A390" s="50"/>
      <c r="B390" s="156"/>
      <c r="C390" s="652" t="s">
        <v>211</v>
      </c>
      <c r="D390" s="653"/>
      <c r="E390" s="653"/>
      <c r="F390" s="653"/>
      <c r="G390" s="653"/>
      <c r="H390" s="653"/>
      <c r="I390" s="654"/>
      <c r="J390" s="579"/>
      <c r="K390" s="580"/>
      <c r="L390" s="581"/>
      <c r="M390" s="39"/>
    </row>
    <row r="391" spans="1:13" s="34" customFormat="1" x14ac:dyDescent="0.15">
      <c r="A391" s="50"/>
      <c r="B391" s="50"/>
      <c r="C391" s="72" t="s">
        <v>206</v>
      </c>
      <c r="D391" s="597"/>
      <c r="E391" s="69">
        <v>1</v>
      </c>
      <c r="F391" s="70">
        <v>22.86</v>
      </c>
      <c r="G391" s="70"/>
      <c r="H391" s="70">
        <v>3.3</v>
      </c>
      <c r="I391" s="70">
        <f t="shared" ref="I391:I423" si="25">E391*F391*H391</f>
        <v>75.437999999999988</v>
      </c>
      <c r="J391" s="582"/>
      <c r="K391" s="583"/>
      <c r="L391" s="584"/>
      <c r="M391" s="39"/>
    </row>
    <row r="392" spans="1:13" s="34" customFormat="1" x14ac:dyDescent="0.15">
      <c r="A392" s="649"/>
      <c r="B392" s="147"/>
      <c r="C392" s="715" t="s">
        <v>207</v>
      </c>
      <c r="D392" s="598"/>
      <c r="E392" s="69">
        <v>-0.5</v>
      </c>
      <c r="F392" s="70">
        <v>1.7450000000000001</v>
      </c>
      <c r="G392" s="70"/>
      <c r="H392" s="70">
        <v>1.8</v>
      </c>
      <c r="I392" s="70">
        <f t="shared" si="25"/>
        <v>-1.5705000000000002</v>
      </c>
      <c r="J392" s="582"/>
      <c r="K392" s="583"/>
      <c r="L392" s="584"/>
      <c r="M392" s="39"/>
    </row>
    <row r="393" spans="1:13" s="34" customFormat="1" x14ac:dyDescent="0.15">
      <c r="A393" s="650"/>
      <c r="B393" s="148"/>
      <c r="C393" s="717"/>
      <c r="D393" s="598"/>
      <c r="E393" s="69">
        <v>-0.5</v>
      </c>
      <c r="F393" s="70">
        <v>1.425</v>
      </c>
      <c r="G393" s="70"/>
      <c r="H393" s="70">
        <v>1.8</v>
      </c>
      <c r="I393" s="70">
        <f t="shared" si="25"/>
        <v>-1.2825</v>
      </c>
      <c r="J393" s="582"/>
      <c r="K393" s="583"/>
      <c r="L393" s="584"/>
      <c r="M393" s="39"/>
    </row>
    <row r="394" spans="1:13" s="34" customFormat="1" x14ac:dyDescent="0.15">
      <c r="A394" s="650"/>
      <c r="B394" s="148"/>
      <c r="C394" s="717"/>
      <c r="D394" s="598"/>
      <c r="E394" s="69">
        <v>-0.5</v>
      </c>
      <c r="F394" s="70">
        <v>1.8</v>
      </c>
      <c r="G394" s="70"/>
      <c r="H394" s="70">
        <v>1.8</v>
      </c>
      <c r="I394" s="70">
        <f t="shared" si="25"/>
        <v>-1.62</v>
      </c>
      <c r="J394" s="582"/>
      <c r="K394" s="583"/>
      <c r="L394" s="584"/>
      <c r="M394" s="39"/>
    </row>
    <row r="395" spans="1:13" s="34" customFormat="1" x14ac:dyDescent="0.15">
      <c r="A395" s="650"/>
      <c r="B395" s="148"/>
      <c r="C395" s="717"/>
      <c r="D395" s="598"/>
      <c r="E395" s="69">
        <v>-0.5</v>
      </c>
      <c r="F395" s="70">
        <v>3.5150000000000001</v>
      </c>
      <c r="G395" s="70"/>
      <c r="H395" s="70">
        <v>1.8</v>
      </c>
      <c r="I395" s="70">
        <f t="shared" si="25"/>
        <v>-3.1635</v>
      </c>
      <c r="J395" s="582"/>
      <c r="K395" s="583"/>
      <c r="L395" s="584"/>
      <c r="M395" s="39"/>
    </row>
    <row r="396" spans="1:13" s="34" customFormat="1" x14ac:dyDescent="0.15">
      <c r="A396" s="650"/>
      <c r="B396" s="148"/>
      <c r="C396" s="716"/>
      <c r="D396" s="598"/>
      <c r="E396" s="69">
        <v>-0.5</v>
      </c>
      <c r="F396" s="70">
        <v>2.3650000000000002</v>
      </c>
      <c r="G396" s="70"/>
      <c r="H396" s="70">
        <v>3</v>
      </c>
      <c r="I396" s="70">
        <f t="shared" si="25"/>
        <v>-3.5475000000000003</v>
      </c>
      <c r="J396" s="582"/>
      <c r="K396" s="583"/>
      <c r="L396" s="584"/>
      <c r="M396" s="39"/>
    </row>
    <row r="397" spans="1:13" s="34" customFormat="1" x14ac:dyDescent="0.15">
      <c r="A397" s="650"/>
      <c r="B397" s="148"/>
      <c r="C397" s="715" t="s">
        <v>208</v>
      </c>
      <c r="D397" s="598"/>
      <c r="E397" s="69">
        <v>1</v>
      </c>
      <c r="F397" s="70">
        <f>(F392+H392)*2</f>
        <v>7.09</v>
      </c>
      <c r="G397" s="70"/>
      <c r="H397" s="70">
        <v>0.71</v>
      </c>
      <c r="I397" s="70">
        <f t="shared" si="25"/>
        <v>5.0339</v>
      </c>
      <c r="J397" s="582"/>
      <c r="K397" s="583"/>
      <c r="L397" s="584"/>
      <c r="M397" s="39"/>
    </row>
    <row r="398" spans="1:13" s="34" customFormat="1" x14ac:dyDescent="0.15">
      <c r="A398" s="650"/>
      <c r="B398" s="148"/>
      <c r="C398" s="717"/>
      <c r="D398" s="598"/>
      <c r="E398" s="69">
        <v>1</v>
      </c>
      <c r="F398" s="70">
        <f>(F393+H393)*2</f>
        <v>6.45</v>
      </c>
      <c r="G398" s="70"/>
      <c r="H398" s="70">
        <v>0.71</v>
      </c>
      <c r="I398" s="70">
        <f t="shared" si="25"/>
        <v>4.5794999999999995</v>
      </c>
      <c r="J398" s="582"/>
      <c r="K398" s="583"/>
      <c r="L398" s="584"/>
      <c r="M398" s="39"/>
    </row>
    <row r="399" spans="1:13" s="34" customFormat="1" x14ac:dyDescent="0.15">
      <c r="A399" s="650"/>
      <c r="B399" s="148"/>
      <c r="C399" s="717"/>
      <c r="D399" s="598"/>
      <c r="E399" s="69">
        <v>1</v>
      </c>
      <c r="F399" s="70">
        <f>(F394+H394)*2</f>
        <v>7.2</v>
      </c>
      <c r="G399" s="70"/>
      <c r="H399" s="70">
        <v>0.71</v>
      </c>
      <c r="I399" s="70">
        <f t="shared" si="25"/>
        <v>5.1120000000000001</v>
      </c>
      <c r="J399" s="582"/>
      <c r="K399" s="583"/>
      <c r="L399" s="584"/>
      <c r="M399" s="39"/>
    </row>
    <row r="400" spans="1:13" s="34" customFormat="1" x14ac:dyDescent="0.15">
      <c r="A400" s="650"/>
      <c r="B400" s="148"/>
      <c r="C400" s="717"/>
      <c r="D400" s="598"/>
      <c r="E400" s="69">
        <v>1</v>
      </c>
      <c r="F400" s="70">
        <f>(F395+H395)*2</f>
        <v>10.63</v>
      </c>
      <c r="G400" s="70"/>
      <c r="H400" s="70">
        <v>0.71</v>
      </c>
      <c r="I400" s="70">
        <f t="shared" si="25"/>
        <v>7.5472999999999999</v>
      </c>
      <c r="J400" s="582"/>
      <c r="K400" s="583"/>
      <c r="L400" s="584"/>
      <c r="M400" s="39"/>
    </row>
    <row r="401" spans="1:13" s="34" customFormat="1" x14ac:dyDescent="0.15">
      <c r="A401" s="651"/>
      <c r="B401" s="149"/>
      <c r="C401" s="716"/>
      <c r="D401" s="598"/>
      <c r="E401" s="69">
        <v>1</v>
      </c>
      <c r="F401" s="70">
        <f>(F396+H396)*2</f>
        <v>10.73</v>
      </c>
      <c r="G401" s="70"/>
      <c r="H401" s="70">
        <v>0.71</v>
      </c>
      <c r="I401" s="70">
        <f t="shared" si="25"/>
        <v>7.6182999999999996</v>
      </c>
      <c r="J401" s="582"/>
      <c r="K401" s="583"/>
      <c r="L401" s="584"/>
      <c r="M401" s="39"/>
    </row>
    <row r="402" spans="1:13" s="34" customFormat="1" x14ac:dyDescent="0.15">
      <c r="A402" s="50"/>
      <c r="B402" s="50"/>
      <c r="C402" s="72" t="s">
        <v>209</v>
      </c>
      <c r="D402" s="598"/>
      <c r="E402" s="69">
        <v>1</v>
      </c>
      <c r="F402" s="70">
        <v>10.94</v>
      </c>
      <c r="G402" s="70"/>
      <c r="H402" s="70">
        <v>3.3</v>
      </c>
      <c r="I402" s="70">
        <f t="shared" si="25"/>
        <v>36.101999999999997</v>
      </c>
      <c r="J402" s="582"/>
      <c r="K402" s="583"/>
      <c r="L402" s="584"/>
      <c r="M402" s="39"/>
    </row>
    <row r="403" spans="1:13" s="34" customFormat="1" x14ac:dyDescent="0.15">
      <c r="A403" s="649"/>
      <c r="B403" s="147"/>
      <c r="C403" s="715" t="s">
        <v>207</v>
      </c>
      <c r="D403" s="598"/>
      <c r="E403" s="69">
        <v>-1</v>
      </c>
      <c r="F403" s="70">
        <v>3.585</v>
      </c>
      <c r="G403" s="70"/>
      <c r="H403" s="70">
        <v>0.6</v>
      </c>
      <c r="I403" s="70">
        <f t="shared" si="25"/>
        <v>-2.1509999999999998</v>
      </c>
      <c r="J403" s="582"/>
      <c r="K403" s="583"/>
      <c r="L403" s="584"/>
      <c r="M403" s="39"/>
    </row>
    <row r="404" spans="1:13" s="34" customFormat="1" x14ac:dyDescent="0.15">
      <c r="A404" s="650"/>
      <c r="B404" s="148"/>
      <c r="C404" s="716"/>
      <c r="D404" s="598"/>
      <c r="E404" s="69">
        <v>-1</v>
      </c>
      <c r="F404" s="70">
        <v>1.8</v>
      </c>
      <c r="G404" s="70"/>
      <c r="H404" s="70">
        <v>1.8</v>
      </c>
      <c r="I404" s="70">
        <f t="shared" si="25"/>
        <v>-3.24</v>
      </c>
      <c r="J404" s="582"/>
      <c r="K404" s="583"/>
      <c r="L404" s="584"/>
      <c r="M404" s="39"/>
    </row>
    <row r="405" spans="1:13" s="34" customFormat="1" x14ac:dyDescent="0.15">
      <c r="A405" s="650"/>
      <c r="B405" s="148"/>
      <c r="C405" s="597"/>
      <c r="D405" s="598"/>
      <c r="E405" s="69">
        <v>1</v>
      </c>
      <c r="F405" s="70">
        <f>(F403+H403)*2</f>
        <v>8.3699999999999992</v>
      </c>
      <c r="G405" s="70"/>
      <c r="H405" s="70">
        <v>0.71</v>
      </c>
      <c r="I405" s="70">
        <f t="shared" si="25"/>
        <v>5.9426999999999994</v>
      </c>
      <c r="J405" s="582"/>
      <c r="K405" s="583"/>
      <c r="L405" s="584"/>
      <c r="M405" s="39"/>
    </row>
    <row r="406" spans="1:13" s="34" customFormat="1" x14ac:dyDescent="0.15">
      <c r="A406" s="651"/>
      <c r="B406" s="149"/>
      <c r="C406" s="599"/>
      <c r="D406" s="598"/>
      <c r="E406" s="69">
        <v>1</v>
      </c>
      <c r="F406" s="70">
        <f>(F404+H404)*2</f>
        <v>7.2</v>
      </c>
      <c r="G406" s="70"/>
      <c r="H406" s="70">
        <v>0.71</v>
      </c>
      <c r="I406" s="70">
        <f t="shared" si="25"/>
        <v>5.1120000000000001</v>
      </c>
      <c r="J406" s="582"/>
      <c r="K406" s="583"/>
      <c r="L406" s="584"/>
      <c r="M406" s="39"/>
    </row>
    <row r="407" spans="1:13" s="34" customFormat="1" x14ac:dyDescent="0.15">
      <c r="A407" s="50"/>
      <c r="B407" s="50"/>
      <c r="C407" s="72" t="s">
        <v>266</v>
      </c>
      <c r="D407" s="598"/>
      <c r="E407" s="69">
        <v>1</v>
      </c>
      <c r="F407" s="70">
        <v>24.09</v>
      </c>
      <c r="G407" s="70"/>
      <c r="H407" s="70">
        <v>3.3</v>
      </c>
      <c r="I407" s="70">
        <f t="shared" si="25"/>
        <v>79.497</v>
      </c>
      <c r="J407" s="582"/>
      <c r="K407" s="583"/>
      <c r="L407" s="584"/>
      <c r="M407" s="39"/>
    </row>
    <row r="408" spans="1:13" s="34" customFormat="1" x14ac:dyDescent="0.15">
      <c r="A408" s="649"/>
      <c r="B408" s="147"/>
      <c r="C408" s="715" t="s">
        <v>207</v>
      </c>
      <c r="D408" s="598"/>
      <c r="E408" s="69">
        <v>-0.5</v>
      </c>
      <c r="F408" s="70">
        <v>1.9450000000000001</v>
      </c>
      <c r="G408" s="70"/>
      <c r="H408" s="70">
        <v>1.8</v>
      </c>
      <c r="I408" s="70">
        <f t="shared" si="25"/>
        <v>-1.7505000000000002</v>
      </c>
      <c r="J408" s="582"/>
      <c r="K408" s="583"/>
      <c r="L408" s="584"/>
      <c r="M408" s="39"/>
    </row>
    <row r="409" spans="1:13" s="34" customFormat="1" x14ac:dyDescent="0.15">
      <c r="A409" s="650"/>
      <c r="B409" s="148"/>
      <c r="C409" s="717"/>
      <c r="D409" s="598"/>
      <c r="E409" s="69">
        <v>-0.5</v>
      </c>
      <c r="F409" s="70">
        <v>1.8</v>
      </c>
      <c r="G409" s="70"/>
      <c r="H409" s="70">
        <v>1.8</v>
      </c>
      <c r="I409" s="70">
        <f t="shared" si="25"/>
        <v>-1.62</v>
      </c>
      <c r="J409" s="582"/>
      <c r="K409" s="583"/>
      <c r="L409" s="584"/>
      <c r="M409" s="39"/>
    </row>
    <row r="410" spans="1:13" s="34" customFormat="1" x14ac:dyDescent="0.15">
      <c r="A410" s="650"/>
      <c r="B410" s="148"/>
      <c r="C410" s="717"/>
      <c r="D410" s="598"/>
      <c r="E410" s="69">
        <v>-0.5</v>
      </c>
      <c r="F410" s="70">
        <v>1.57</v>
      </c>
      <c r="G410" s="70"/>
      <c r="H410" s="70">
        <v>1.8</v>
      </c>
      <c r="I410" s="70">
        <f t="shared" si="25"/>
        <v>-1.413</v>
      </c>
      <c r="J410" s="582"/>
      <c r="K410" s="583"/>
      <c r="L410" s="584"/>
      <c r="M410" s="39"/>
    </row>
    <row r="411" spans="1:13" s="34" customFormat="1" x14ac:dyDescent="0.15">
      <c r="A411" s="650"/>
      <c r="B411" s="148"/>
      <c r="C411" s="717"/>
      <c r="D411" s="598"/>
      <c r="E411" s="69">
        <v>-0.5</v>
      </c>
      <c r="F411" s="70">
        <v>3.2</v>
      </c>
      <c r="G411" s="70"/>
      <c r="H411" s="70">
        <v>1.8</v>
      </c>
      <c r="I411" s="70">
        <f t="shared" si="25"/>
        <v>-2.8800000000000003</v>
      </c>
      <c r="J411" s="582"/>
      <c r="K411" s="583"/>
      <c r="L411" s="584"/>
      <c r="M411" s="39"/>
    </row>
    <row r="412" spans="1:13" s="34" customFormat="1" x14ac:dyDescent="0.15">
      <c r="A412" s="650"/>
      <c r="B412" s="148"/>
      <c r="C412" s="716"/>
      <c r="D412" s="598"/>
      <c r="E412" s="69">
        <v>-0.5</v>
      </c>
      <c r="F412" s="70">
        <v>4.9649999999999999</v>
      </c>
      <c r="G412" s="70"/>
      <c r="H412" s="70">
        <v>1.8</v>
      </c>
      <c r="I412" s="70">
        <f t="shared" si="25"/>
        <v>-4.4684999999999997</v>
      </c>
      <c r="J412" s="582"/>
      <c r="K412" s="583"/>
      <c r="L412" s="584"/>
      <c r="M412" s="39"/>
    </row>
    <row r="413" spans="1:13" s="34" customFormat="1" x14ac:dyDescent="0.15">
      <c r="A413" s="650"/>
      <c r="B413" s="148"/>
      <c r="C413" s="715" t="s">
        <v>208</v>
      </c>
      <c r="D413" s="598"/>
      <c r="E413" s="69">
        <v>1</v>
      </c>
      <c r="F413" s="70">
        <f>(F408+H408)*2</f>
        <v>7.49</v>
      </c>
      <c r="G413" s="70"/>
      <c r="H413" s="70">
        <v>0.71</v>
      </c>
      <c r="I413" s="70">
        <f t="shared" si="25"/>
        <v>5.3178999999999998</v>
      </c>
      <c r="J413" s="582"/>
      <c r="K413" s="583"/>
      <c r="L413" s="584"/>
      <c r="M413" s="39"/>
    </row>
    <row r="414" spans="1:13" s="34" customFormat="1" x14ac:dyDescent="0.15">
      <c r="A414" s="650"/>
      <c r="B414" s="148"/>
      <c r="C414" s="717"/>
      <c r="D414" s="598"/>
      <c r="E414" s="69">
        <v>1</v>
      </c>
      <c r="F414" s="70">
        <f>(F409+H409)*2</f>
        <v>7.2</v>
      </c>
      <c r="G414" s="70"/>
      <c r="H414" s="70">
        <v>0.71</v>
      </c>
      <c r="I414" s="70">
        <f t="shared" si="25"/>
        <v>5.1120000000000001</v>
      </c>
      <c r="J414" s="582"/>
      <c r="K414" s="583"/>
      <c r="L414" s="584"/>
      <c r="M414" s="39"/>
    </row>
    <row r="415" spans="1:13" s="34" customFormat="1" x14ac:dyDescent="0.15">
      <c r="A415" s="650"/>
      <c r="B415" s="148"/>
      <c r="C415" s="717"/>
      <c r="D415" s="598"/>
      <c r="E415" s="69">
        <v>1</v>
      </c>
      <c r="F415" s="70">
        <f>(F410+H410)*2</f>
        <v>6.74</v>
      </c>
      <c r="G415" s="70"/>
      <c r="H415" s="70">
        <v>0.71</v>
      </c>
      <c r="I415" s="70">
        <f t="shared" si="25"/>
        <v>4.7854000000000001</v>
      </c>
      <c r="J415" s="582"/>
      <c r="K415" s="583"/>
      <c r="L415" s="584"/>
      <c r="M415" s="39"/>
    </row>
    <row r="416" spans="1:13" s="34" customFormat="1" x14ac:dyDescent="0.15">
      <c r="A416" s="650"/>
      <c r="B416" s="148"/>
      <c r="C416" s="717"/>
      <c r="D416" s="598"/>
      <c r="E416" s="69">
        <v>1</v>
      </c>
      <c r="F416" s="70">
        <f>(F411+H411)*2</f>
        <v>10</v>
      </c>
      <c r="G416" s="70"/>
      <c r="H416" s="70">
        <v>0.71</v>
      </c>
      <c r="I416" s="70">
        <f t="shared" si="25"/>
        <v>7.1</v>
      </c>
      <c r="J416" s="582"/>
      <c r="K416" s="583"/>
      <c r="L416" s="584"/>
      <c r="M416" s="39"/>
    </row>
    <row r="417" spans="1:13" s="34" customFormat="1" x14ac:dyDescent="0.15">
      <c r="A417" s="651"/>
      <c r="B417" s="149"/>
      <c r="C417" s="716"/>
      <c r="D417" s="598"/>
      <c r="E417" s="69">
        <v>1</v>
      </c>
      <c r="F417" s="70">
        <f>(F412+H412)*2</f>
        <v>13.53</v>
      </c>
      <c r="G417" s="70"/>
      <c r="H417" s="70">
        <v>0.71</v>
      </c>
      <c r="I417" s="70">
        <f t="shared" si="25"/>
        <v>9.6062999999999992</v>
      </c>
      <c r="J417" s="582"/>
      <c r="K417" s="583"/>
      <c r="L417" s="584"/>
      <c r="M417" s="39"/>
    </row>
    <row r="418" spans="1:13" s="34" customFormat="1" x14ac:dyDescent="0.15">
      <c r="A418" s="50"/>
      <c r="B418" s="50"/>
      <c r="C418" s="72" t="s">
        <v>267</v>
      </c>
      <c r="D418" s="598"/>
      <c r="E418" s="69">
        <v>1</v>
      </c>
      <c r="F418" s="70">
        <v>10.99</v>
      </c>
      <c r="G418" s="70"/>
      <c r="H418" s="70">
        <v>3.3</v>
      </c>
      <c r="I418" s="70">
        <f t="shared" si="25"/>
        <v>36.266999999999996</v>
      </c>
      <c r="J418" s="582"/>
      <c r="K418" s="583"/>
      <c r="L418" s="584"/>
      <c r="M418" s="39"/>
    </row>
    <row r="419" spans="1:13" s="34" customFormat="1" x14ac:dyDescent="0.15">
      <c r="A419" s="649"/>
      <c r="B419" s="147"/>
      <c r="C419" s="715" t="s">
        <v>208</v>
      </c>
      <c r="D419" s="598"/>
      <c r="E419" s="69">
        <v>1</v>
      </c>
      <c r="F419" s="70">
        <v>14.515000000000001</v>
      </c>
      <c r="G419" s="70"/>
      <c r="H419" s="70">
        <v>3.3</v>
      </c>
      <c r="I419" s="70">
        <f t="shared" si="25"/>
        <v>47.899499999999996</v>
      </c>
      <c r="J419" s="582"/>
      <c r="K419" s="583"/>
      <c r="L419" s="584"/>
      <c r="M419" s="39"/>
    </row>
    <row r="420" spans="1:13" s="34" customFormat="1" x14ac:dyDescent="0.15">
      <c r="A420" s="650"/>
      <c r="B420" s="148"/>
      <c r="C420" s="716"/>
      <c r="D420" s="598"/>
      <c r="E420" s="69">
        <v>2</v>
      </c>
      <c r="F420" s="70">
        <v>5.266</v>
      </c>
      <c r="G420" s="70"/>
      <c r="H420" s="70">
        <v>3.3</v>
      </c>
      <c r="I420" s="70">
        <f t="shared" si="25"/>
        <v>34.755600000000001</v>
      </c>
      <c r="J420" s="582"/>
      <c r="K420" s="583"/>
      <c r="L420" s="584"/>
      <c r="M420" s="39"/>
    </row>
    <row r="421" spans="1:13" s="34" customFormat="1" x14ac:dyDescent="0.15">
      <c r="A421" s="650"/>
      <c r="B421" s="148"/>
      <c r="C421" s="715" t="s">
        <v>207</v>
      </c>
      <c r="D421" s="598"/>
      <c r="E421" s="69">
        <v>-0.5</v>
      </c>
      <c r="F421" s="70">
        <v>2.42</v>
      </c>
      <c r="G421" s="70"/>
      <c r="H421" s="70">
        <v>2.4</v>
      </c>
      <c r="I421" s="70">
        <f t="shared" si="25"/>
        <v>-2.9039999999999999</v>
      </c>
      <c r="J421" s="582"/>
      <c r="K421" s="583"/>
      <c r="L421" s="584"/>
      <c r="M421" s="39"/>
    </row>
    <row r="422" spans="1:13" s="34" customFormat="1" x14ac:dyDescent="0.15">
      <c r="A422" s="651"/>
      <c r="B422" s="149"/>
      <c r="C422" s="716"/>
      <c r="D422" s="598"/>
      <c r="E422" s="69">
        <v>-0.5</v>
      </c>
      <c r="F422" s="70">
        <v>4.2850000000000001</v>
      </c>
      <c r="G422" s="70"/>
      <c r="H422" s="70">
        <v>2.4</v>
      </c>
      <c r="I422" s="70">
        <f t="shared" si="25"/>
        <v>-5.1420000000000003</v>
      </c>
      <c r="J422" s="582"/>
      <c r="K422" s="583"/>
      <c r="L422" s="584"/>
      <c r="M422" s="39"/>
    </row>
    <row r="423" spans="1:13" s="34" customFormat="1" x14ac:dyDescent="0.15">
      <c r="A423" s="50"/>
      <c r="B423" s="50"/>
      <c r="C423" s="72" t="s">
        <v>210</v>
      </c>
      <c r="D423" s="599"/>
      <c r="E423" s="69">
        <v>1</v>
      </c>
      <c r="F423" s="70">
        <v>7.4</v>
      </c>
      <c r="G423" s="70"/>
      <c r="H423" s="70">
        <v>3.3</v>
      </c>
      <c r="I423" s="70">
        <f t="shared" si="25"/>
        <v>24.419999999999998</v>
      </c>
      <c r="J423" s="585"/>
      <c r="K423" s="586"/>
      <c r="L423" s="587"/>
      <c r="M423" s="39"/>
    </row>
    <row r="424" spans="1:13" s="34" customFormat="1" x14ac:dyDescent="0.15">
      <c r="A424" s="643"/>
      <c r="B424" s="644"/>
      <c r="C424" s="644"/>
      <c r="D424" s="644"/>
      <c r="E424" s="644"/>
      <c r="F424" s="644"/>
      <c r="G424" s="644"/>
      <c r="H424" s="645"/>
      <c r="I424" s="65">
        <f>SUM(I390:I423)</f>
        <v>370.49340000000001</v>
      </c>
      <c r="J424" s="64" t="s">
        <v>10</v>
      </c>
      <c r="K424" s="66">
        <f>+F427</f>
        <v>349.65</v>
      </c>
      <c r="L424" s="66">
        <f>ROUND(I424*K424,0)</f>
        <v>129543</v>
      </c>
      <c r="M424" s="39"/>
    </row>
    <row r="425" spans="1:13" s="34" customFormat="1" x14ac:dyDescent="0.15">
      <c r="A425" s="649"/>
      <c r="B425" s="147"/>
      <c r="C425" s="72" t="s">
        <v>23</v>
      </c>
      <c r="D425" s="597"/>
      <c r="E425" s="69" t="s">
        <v>24</v>
      </c>
      <c r="F425" s="70">
        <v>333</v>
      </c>
      <c r="G425" s="70" t="s">
        <v>26</v>
      </c>
      <c r="H425" s="622"/>
      <c r="I425" s="623"/>
      <c r="J425" s="623"/>
      <c r="K425" s="623"/>
      <c r="L425" s="624"/>
      <c r="M425" s="39"/>
    </row>
    <row r="426" spans="1:13" s="34" customFormat="1" x14ac:dyDescent="0.15">
      <c r="A426" s="650"/>
      <c r="B426" s="148"/>
      <c r="C426" s="72" t="s">
        <v>41</v>
      </c>
      <c r="D426" s="598"/>
      <c r="E426" s="69" t="s">
        <v>24</v>
      </c>
      <c r="F426" s="70">
        <f>ROUND(F425*5%,2)</f>
        <v>16.649999999999999</v>
      </c>
      <c r="G426" s="70"/>
      <c r="H426" s="625"/>
      <c r="I426" s="626"/>
      <c r="J426" s="626"/>
      <c r="K426" s="626"/>
      <c r="L426" s="627"/>
      <c r="M426" s="39"/>
    </row>
    <row r="427" spans="1:13" s="34" customFormat="1" x14ac:dyDescent="0.15">
      <c r="A427" s="651"/>
      <c r="B427" s="149"/>
      <c r="C427" s="72"/>
      <c r="D427" s="599"/>
      <c r="E427" s="69" t="s">
        <v>24</v>
      </c>
      <c r="F427" s="70">
        <f>SUM(F425:F426)</f>
        <v>349.65</v>
      </c>
      <c r="G427" s="70" t="s">
        <v>26</v>
      </c>
      <c r="H427" s="628"/>
      <c r="I427" s="629"/>
      <c r="J427" s="629"/>
      <c r="K427" s="629"/>
      <c r="L427" s="630"/>
      <c r="M427" s="39"/>
    </row>
    <row r="428" spans="1:13" s="34" customFormat="1" x14ac:dyDescent="0.15">
      <c r="A428" s="703"/>
      <c r="B428" s="704"/>
      <c r="C428" s="704"/>
      <c r="D428" s="704"/>
      <c r="E428" s="704"/>
      <c r="F428" s="704"/>
      <c r="G428" s="704"/>
      <c r="H428" s="704"/>
      <c r="I428" s="704"/>
      <c r="J428" s="704"/>
      <c r="K428" s="704"/>
      <c r="L428" s="705"/>
      <c r="M428" s="39"/>
    </row>
    <row r="429" spans="1:13" s="34" customFormat="1" ht="63.75" customHeight="1" x14ac:dyDescent="0.15">
      <c r="A429" s="50">
        <v>10</v>
      </c>
      <c r="B429" s="234" t="s">
        <v>452</v>
      </c>
      <c r="C429" s="595" t="s">
        <v>212</v>
      </c>
      <c r="D429" s="596"/>
      <c r="E429" s="596"/>
      <c r="F429" s="596"/>
      <c r="G429" s="596"/>
      <c r="H429" s="596"/>
      <c r="I429" s="596"/>
      <c r="J429" s="596"/>
      <c r="K429" s="596"/>
      <c r="L429" s="600"/>
      <c r="M429" s="39"/>
    </row>
    <row r="430" spans="1:13" s="34" customFormat="1" x14ac:dyDescent="0.15">
      <c r="A430" s="649"/>
      <c r="B430" s="147"/>
      <c r="C430" s="72" t="s">
        <v>166</v>
      </c>
      <c r="D430" s="597"/>
      <c r="E430" s="69">
        <v>1</v>
      </c>
      <c r="F430" s="70">
        <v>17.702999999999999</v>
      </c>
      <c r="G430" s="70"/>
      <c r="H430" s="70">
        <v>3.15</v>
      </c>
      <c r="I430" s="70">
        <f t="shared" ref="I430:I436" si="26">E430*F430*H430</f>
        <v>55.764449999999997</v>
      </c>
      <c r="J430" s="579"/>
      <c r="K430" s="580"/>
      <c r="L430" s="581"/>
      <c r="M430" s="39"/>
    </row>
    <row r="431" spans="1:13" s="34" customFormat="1" x14ac:dyDescent="0.15">
      <c r="A431" s="650"/>
      <c r="B431" s="148"/>
      <c r="C431" s="72" t="s">
        <v>167</v>
      </c>
      <c r="D431" s="598"/>
      <c r="E431" s="69">
        <v>1</v>
      </c>
      <c r="F431" s="70">
        <v>69.415000000000006</v>
      </c>
      <c r="G431" s="70"/>
      <c r="H431" s="70">
        <v>3.15</v>
      </c>
      <c r="I431" s="70">
        <f t="shared" si="26"/>
        <v>218.65725</v>
      </c>
      <c r="J431" s="582"/>
      <c r="K431" s="583"/>
      <c r="L431" s="584"/>
      <c r="M431" s="39"/>
    </row>
    <row r="432" spans="1:13" s="34" customFormat="1" x14ac:dyDescent="0.15">
      <c r="A432" s="650"/>
      <c r="B432" s="148"/>
      <c r="C432" s="72" t="s">
        <v>168</v>
      </c>
      <c r="D432" s="598"/>
      <c r="E432" s="69">
        <v>1</v>
      </c>
      <c r="F432" s="70">
        <v>7</v>
      </c>
      <c r="G432" s="70"/>
      <c r="H432" s="70">
        <v>3.15</v>
      </c>
      <c r="I432" s="70">
        <f t="shared" si="26"/>
        <v>22.05</v>
      </c>
      <c r="J432" s="582"/>
      <c r="K432" s="583"/>
      <c r="L432" s="584"/>
      <c r="M432" s="39"/>
    </row>
    <row r="433" spans="1:13" s="34" customFormat="1" x14ac:dyDescent="0.15">
      <c r="A433" s="650"/>
      <c r="B433" s="148"/>
      <c r="C433" s="72" t="s">
        <v>169</v>
      </c>
      <c r="D433" s="598"/>
      <c r="E433" s="69">
        <v>1</v>
      </c>
      <c r="F433" s="70">
        <v>15.054</v>
      </c>
      <c r="G433" s="70"/>
      <c r="H433" s="70">
        <v>3.15</v>
      </c>
      <c r="I433" s="70">
        <f t="shared" si="26"/>
        <v>47.420099999999998</v>
      </c>
      <c r="J433" s="582"/>
      <c r="K433" s="583"/>
      <c r="L433" s="584"/>
      <c r="M433" s="39"/>
    </row>
    <row r="434" spans="1:13" s="34" customFormat="1" x14ac:dyDescent="0.15">
      <c r="A434" s="650"/>
      <c r="B434" s="148"/>
      <c r="C434" s="72" t="s">
        <v>170</v>
      </c>
      <c r="D434" s="598"/>
      <c r="E434" s="69">
        <v>1</v>
      </c>
      <c r="F434" s="70">
        <v>15.054</v>
      </c>
      <c r="G434" s="70"/>
      <c r="H434" s="70">
        <v>3.15</v>
      </c>
      <c r="I434" s="70">
        <f t="shared" si="26"/>
        <v>47.420099999999998</v>
      </c>
      <c r="J434" s="582"/>
      <c r="K434" s="583"/>
      <c r="L434" s="584"/>
      <c r="M434" s="39"/>
    </row>
    <row r="435" spans="1:13" s="34" customFormat="1" x14ac:dyDescent="0.15">
      <c r="A435" s="650"/>
      <c r="B435" s="148"/>
      <c r="C435" s="72" t="s">
        <v>171</v>
      </c>
      <c r="D435" s="598"/>
      <c r="E435" s="69">
        <v>1</v>
      </c>
      <c r="F435" s="70">
        <v>11.750999999999999</v>
      </c>
      <c r="G435" s="70"/>
      <c r="H435" s="70">
        <v>3.15</v>
      </c>
      <c r="I435" s="70">
        <f t="shared" si="26"/>
        <v>37.015649999999994</v>
      </c>
      <c r="J435" s="582"/>
      <c r="K435" s="583"/>
      <c r="L435" s="584"/>
      <c r="M435" s="39"/>
    </row>
    <row r="436" spans="1:13" s="34" customFormat="1" x14ac:dyDescent="0.15">
      <c r="A436" s="651"/>
      <c r="B436" s="149"/>
      <c r="C436" s="72" t="s">
        <v>172</v>
      </c>
      <c r="D436" s="599"/>
      <c r="E436" s="69">
        <v>1</v>
      </c>
      <c r="F436" s="70">
        <v>23.074999999999999</v>
      </c>
      <c r="G436" s="70"/>
      <c r="H436" s="70">
        <v>3.15</v>
      </c>
      <c r="I436" s="70">
        <f t="shared" si="26"/>
        <v>72.686250000000001</v>
      </c>
      <c r="J436" s="582"/>
      <c r="K436" s="583"/>
      <c r="L436" s="584"/>
      <c r="M436" s="39"/>
    </row>
    <row r="437" spans="1:13" s="34" customFormat="1" x14ac:dyDescent="0.15">
      <c r="A437" s="50"/>
      <c r="B437" s="156"/>
      <c r="C437" s="652" t="s">
        <v>203</v>
      </c>
      <c r="D437" s="653"/>
      <c r="E437" s="653"/>
      <c r="F437" s="653"/>
      <c r="G437" s="653"/>
      <c r="H437" s="653"/>
      <c r="I437" s="654"/>
      <c r="J437" s="582"/>
      <c r="K437" s="583"/>
      <c r="L437" s="584"/>
      <c r="M437" s="39"/>
    </row>
    <row r="438" spans="1:13" s="34" customFormat="1" x14ac:dyDescent="0.15">
      <c r="A438" s="649"/>
      <c r="B438" s="147"/>
      <c r="C438" s="72" t="s">
        <v>92</v>
      </c>
      <c r="D438" s="597"/>
      <c r="E438" s="69">
        <v>-0.5</v>
      </c>
      <c r="F438" s="70">
        <v>2.35</v>
      </c>
      <c r="G438" s="70"/>
      <c r="H438" s="70">
        <v>3</v>
      </c>
      <c r="I438" s="70">
        <f t="shared" ref="I438:I455" si="27">E438*F438*H438</f>
        <v>-3.5250000000000004</v>
      </c>
      <c r="J438" s="582"/>
      <c r="K438" s="583"/>
      <c r="L438" s="584"/>
      <c r="M438" s="39"/>
    </row>
    <row r="439" spans="1:13" s="34" customFormat="1" x14ac:dyDescent="0.15">
      <c r="A439" s="650"/>
      <c r="B439" s="148"/>
      <c r="C439" s="72" t="s">
        <v>139</v>
      </c>
      <c r="D439" s="598"/>
      <c r="E439" s="69">
        <v>-0.5</v>
      </c>
      <c r="F439" s="70">
        <v>1.7450000000000001</v>
      </c>
      <c r="G439" s="70"/>
      <c r="H439" s="70">
        <v>1.5</v>
      </c>
      <c r="I439" s="70">
        <f t="shared" si="27"/>
        <v>-1.3087500000000001</v>
      </c>
      <c r="J439" s="582"/>
      <c r="K439" s="583"/>
      <c r="L439" s="584"/>
      <c r="M439" s="39"/>
    </row>
    <row r="440" spans="1:13" s="34" customFormat="1" x14ac:dyDescent="0.15">
      <c r="A440" s="650"/>
      <c r="B440" s="148"/>
      <c r="C440" s="72" t="s">
        <v>139</v>
      </c>
      <c r="D440" s="598"/>
      <c r="E440" s="69">
        <v>-0.5</v>
      </c>
      <c r="F440" s="70">
        <v>1.425</v>
      </c>
      <c r="G440" s="70"/>
      <c r="H440" s="70">
        <v>1.5</v>
      </c>
      <c r="I440" s="70">
        <f t="shared" si="27"/>
        <v>-1.0687500000000001</v>
      </c>
      <c r="J440" s="582"/>
      <c r="K440" s="583"/>
      <c r="L440" s="584"/>
      <c r="M440" s="39"/>
    </row>
    <row r="441" spans="1:13" s="34" customFormat="1" x14ac:dyDescent="0.15">
      <c r="A441" s="650"/>
      <c r="B441" s="148"/>
      <c r="C441" s="72" t="s">
        <v>139</v>
      </c>
      <c r="D441" s="598"/>
      <c r="E441" s="69">
        <v>-0.5</v>
      </c>
      <c r="F441" s="70">
        <v>1.8</v>
      </c>
      <c r="G441" s="70"/>
      <c r="H441" s="70">
        <v>1.5</v>
      </c>
      <c r="I441" s="70">
        <f t="shared" si="27"/>
        <v>-1.35</v>
      </c>
      <c r="J441" s="582"/>
      <c r="K441" s="583"/>
      <c r="L441" s="584"/>
      <c r="M441" s="39"/>
    </row>
    <row r="442" spans="1:13" s="34" customFormat="1" x14ac:dyDescent="0.15">
      <c r="A442" s="650"/>
      <c r="B442" s="148"/>
      <c r="C442" s="72" t="s">
        <v>140</v>
      </c>
      <c r="D442" s="598"/>
      <c r="E442" s="69">
        <v>-0.5</v>
      </c>
      <c r="F442" s="70">
        <v>3.5150000000000001</v>
      </c>
      <c r="G442" s="70"/>
      <c r="H442" s="70">
        <v>1.5</v>
      </c>
      <c r="I442" s="70">
        <f t="shared" si="27"/>
        <v>-2.63625</v>
      </c>
      <c r="J442" s="582"/>
      <c r="K442" s="583"/>
      <c r="L442" s="584"/>
      <c r="M442" s="39"/>
    </row>
    <row r="443" spans="1:13" s="34" customFormat="1" x14ac:dyDescent="0.15">
      <c r="A443" s="650"/>
      <c r="B443" s="148"/>
      <c r="C443" s="72" t="s">
        <v>141</v>
      </c>
      <c r="D443" s="598"/>
      <c r="E443" s="69">
        <v>-0.5</v>
      </c>
      <c r="F443" s="70">
        <v>3.48</v>
      </c>
      <c r="G443" s="70"/>
      <c r="H443" s="70">
        <v>1.5</v>
      </c>
      <c r="I443" s="70">
        <f t="shared" si="27"/>
        <v>-2.61</v>
      </c>
      <c r="J443" s="582"/>
      <c r="K443" s="583"/>
      <c r="L443" s="584"/>
      <c r="M443" s="39"/>
    </row>
    <row r="444" spans="1:13" s="34" customFormat="1" x14ac:dyDescent="0.15">
      <c r="A444" s="650"/>
      <c r="B444" s="148"/>
      <c r="C444" s="72" t="s">
        <v>142</v>
      </c>
      <c r="D444" s="598"/>
      <c r="E444" s="69">
        <v>-0.5</v>
      </c>
      <c r="F444" s="70">
        <v>1.8</v>
      </c>
      <c r="G444" s="70"/>
      <c r="H444" s="70">
        <v>1.5</v>
      </c>
      <c r="I444" s="70">
        <f t="shared" si="27"/>
        <v>-1.35</v>
      </c>
      <c r="J444" s="582"/>
      <c r="K444" s="583"/>
      <c r="L444" s="584"/>
      <c r="M444" s="39"/>
    </row>
    <row r="445" spans="1:13" s="34" customFormat="1" x14ac:dyDescent="0.15">
      <c r="A445" s="650"/>
      <c r="B445" s="148"/>
      <c r="C445" s="72" t="s">
        <v>145</v>
      </c>
      <c r="D445" s="598"/>
      <c r="E445" s="69">
        <v>-0.5</v>
      </c>
      <c r="F445" s="70">
        <v>1.8</v>
      </c>
      <c r="G445" s="70"/>
      <c r="H445" s="70">
        <v>1.5</v>
      </c>
      <c r="I445" s="70">
        <f t="shared" si="27"/>
        <v>-1.35</v>
      </c>
      <c r="J445" s="582"/>
      <c r="K445" s="583"/>
      <c r="L445" s="584"/>
      <c r="M445" s="39"/>
    </row>
    <row r="446" spans="1:13" s="34" customFormat="1" x14ac:dyDescent="0.15">
      <c r="A446" s="650"/>
      <c r="B446" s="148"/>
      <c r="C446" s="72" t="s">
        <v>146</v>
      </c>
      <c r="D446" s="598"/>
      <c r="E446" s="69">
        <v>-0.5</v>
      </c>
      <c r="F446" s="70">
        <v>1.57</v>
      </c>
      <c r="G446" s="70"/>
      <c r="H446" s="70">
        <v>1.5</v>
      </c>
      <c r="I446" s="70">
        <f t="shared" si="27"/>
        <v>-1.1775</v>
      </c>
      <c r="J446" s="582"/>
      <c r="K446" s="583"/>
      <c r="L446" s="584"/>
      <c r="M446" s="39"/>
    </row>
    <row r="447" spans="1:13" s="34" customFormat="1" x14ac:dyDescent="0.15">
      <c r="A447" s="650"/>
      <c r="B447" s="148"/>
      <c r="C447" s="72" t="s">
        <v>148</v>
      </c>
      <c r="D447" s="598"/>
      <c r="E447" s="69">
        <v>-0.5</v>
      </c>
      <c r="F447" s="70">
        <f>4.965-0.375</f>
        <v>4.59</v>
      </c>
      <c r="G447" s="70"/>
      <c r="H447" s="70">
        <v>1.5</v>
      </c>
      <c r="I447" s="70">
        <f t="shared" si="27"/>
        <v>-3.4424999999999999</v>
      </c>
      <c r="J447" s="582"/>
      <c r="K447" s="583"/>
      <c r="L447" s="584"/>
      <c r="M447" s="39"/>
    </row>
    <row r="448" spans="1:13" s="34" customFormat="1" x14ac:dyDescent="0.15">
      <c r="A448" s="650"/>
      <c r="B448" s="148"/>
      <c r="C448" s="715" t="s">
        <v>101</v>
      </c>
      <c r="D448" s="598"/>
      <c r="E448" s="69">
        <v>-0.5</v>
      </c>
      <c r="F448" s="70">
        <v>3.4350000000000001</v>
      </c>
      <c r="G448" s="70"/>
      <c r="H448" s="70">
        <v>2.4</v>
      </c>
      <c r="I448" s="70">
        <f t="shared" si="27"/>
        <v>-4.1219999999999999</v>
      </c>
      <c r="J448" s="582"/>
      <c r="K448" s="583"/>
      <c r="L448" s="584"/>
      <c r="M448" s="39"/>
    </row>
    <row r="449" spans="1:13" s="34" customFormat="1" x14ac:dyDescent="0.15">
      <c r="A449" s="650"/>
      <c r="B449" s="148"/>
      <c r="C449" s="717"/>
      <c r="D449" s="598"/>
      <c r="E449" s="69">
        <v>-0.5</v>
      </c>
      <c r="F449" s="70">
        <v>2.42</v>
      </c>
      <c r="G449" s="70"/>
      <c r="H449" s="70">
        <v>2.4</v>
      </c>
      <c r="I449" s="70">
        <f t="shared" si="27"/>
        <v>-2.9039999999999999</v>
      </c>
      <c r="J449" s="582"/>
      <c r="K449" s="583"/>
      <c r="L449" s="584"/>
      <c r="M449" s="39"/>
    </row>
    <row r="450" spans="1:13" s="34" customFormat="1" x14ac:dyDescent="0.15">
      <c r="A450" s="650"/>
      <c r="B450" s="148"/>
      <c r="C450" s="716"/>
      <c r="D450" s="598"/>
      <c r="E450" s="69">
        <v>-0.5</v>
      </c>
      <c r="F450" s="70">
        <v>4.335</v>
      </c>
      <c r="G450" s="70"/>
      <c r="H450" s="70">
        <v>2.4</v>
      </c>
      <c r="I450" s="70">
        <f t="shared" si="27"/>
        <v>-5.202</v>
      </c>
      <c r="J450" s="582"/>
      <c r="K450" s="583"/>
      <c r="L450" s="584"/>
      <c r="M450" s="39"/>
    </row>
    <row r="451" spans="1:13" s="34" customFormat="1" x14ac:dyDescent="0.15">
      <c r="A451" s="650"/>
      <c r="B451" s="148"/>
      <c r="C451" s="72" t="s">
        <v>150</v>
      </c>
      <c r="D451" s="598"/>
      <c r="E451" s="69">
        <v>-0.5</v>
      </c>
      <c r="F451" s="70">
        <v>0.93</v>
      </c>
      <c r="G451" s="70"/>
      <c r="H451" s="70">
        <v>2.4</v>
      </c>
      <c r="I451" s="70">
        <f t="shared" si="27"/>
        <v>-1.1160000000000001</v>
      </c>
      <c r="J451" s="582"/>
      <c r="K451" s="583"/>
      <c r="L451" s="584"/>
      <c r="M451" s="39"/>
    </row>
    <row r="452" spans="1:13" s="34" customFormat="1" x14ac:dyDescent="0.15">
      <c r="A452" s="650"/>
      <c r="B452" s="148"/>
      <c r="C452" s="72" t="s">
        <v>151</v>
      </c>
      <c r="D452" s="598"/>
      <c r="E452" s="69">
        <v>-0.5</v>
      </c>
      <c r="F452" s="70">
        <v>1</v>
      </c>
      <c r="G452" s="70"/>
      <c r="H452" s="70">
        <v>2.4</v>
      </c>
      <c r="I452" s="70">
        <f t="shared" si="27"/>
        <v>-1.2</v>
      </c>
      <c r="J452" s="582"/>
      <c r="K452" s="583"/>
      <c r="L452" s="584"/>
      <c r="M452" s="39"/>
    </row>
    <row r="453" spans="1:13" s="34" customFormat="1" x14ac:dyDescent="0.15">
      <c r="A453" s="650"/>
      <c r="B453" s="148"/>
      <c r="C453" s="72" t="s">
        <v>152</v>
      </c>
      <c r="D453" s="598"/>
      <c r="E453" s="69">
        <v>-1</v>
      </c>
      <c r="F453" s="70">
        <v>1</v>
      </c>
      <c r="G453" s="70"/>
      <c r="H453" s="70">
        <v>2.4</v>
      </c>
      <c r="I453" s="70">
        <f t="shared" si="27"/>
        <v>-2.4</v>
      </c>
      <c r="J453" s="582"/>
      <c r="K453" s="583"/>
      <c r="L453" s="584"/>
      <c r="M453" s="39"/>
    </row>
    <row r="454" spans="1:13" s="34" customFormat="1" x14ac:dyDescent="0.15">
      <c r="A454" s="650"/>
      <c r="B454" s="148"/>
      <c r="C454" s="72" t="s">
        <v>153</v>
      </c>
      <c r="D454" s="598"/>
      <c r="E454" s="69">
        <v>-0.5</v>
      </c>
      <c r="F454" s="70">
        <v>1</v>
      </c>
      <c r="G454" s="70"/>
      <c r="H454" s="70">
        <v>2.4</v>
      </c>
      <c r="I454" s="70">
        <f t="shared" si="27"/>
        <v>-1.2</v>
      </c>
      <c r="J454" s="582"/>
      <c r="K454" s="583"/>
      <c r="L454" s="584"/>
      <c r="M454" s="39"/>
    </row>
    <row r="455" spans="1:13" s="34" customFormat="1" x14ac:dyDescent="0.15">
      <c r="A455" s="651"/>
      <c r="B455" s="149"/>
      <c r="C455" s="72" t="s">
        <v>154</v>
      </c>
      <c r="D455" s="599"/>
      <c r="E455" s="69">
        <v>-0.5</v>
      </c>
      <c r="F455" s="70">
        <v>1</v>
      </c>
      <c r="G455" s="70"/>
      <c r="H455" s="70">
        <v>2.4</v>
      </c>
      <c r="I455" s="70">
        <f t="shared" si="27"/>
        <v>-1.2</v>
      </c>
      <c r="J455" s="585"/>
      <c r="K455" s="586"/>
      <c r="L455" s="587"/>
      <c r="M455" s="39"/>
    </row>
    <row r="456" spans="1:13" s="34" customFormat="1" x14ac:dyDescent="0.15">
      <c r="A456" s="643"/>
      <c r="B456" s="644"/>
      <c r="C456" s="644"/>
      <c r="D456" s="644"/>
      <c r="E456" s="644"/>
      <c r="F456" s="644"/>
      <c r="G456" s="644"/>
      <c r="H456" s="645"/>
      <c r="I456" s="65">
        <f>SUM(I430:I455)</f>
        <v>461.85104999999993</v>
      </c>
      <c r="J456" s="64" t="s">
        <v>10</v>
      </c>
      <c r="K456" s="66">
        <f>+F459</f>
        <v>55.65</v>
      </c>
      <c r="L456" s="66">
        <f>ROUND(I456*K456,0)</f>
        <v>25702</v>
      </c>
      <c r="M456" s="39"/>
    </row>
    <row r="457" spans="1:13" s="34" customFormat="1" x14ac:dyDescent="0.15">
      <c r="A457" s="649"/>
      <c r="B457" s="147"/>
      <c r="C457" s="72" t="s">
        <v>23</v>
      </c>
      <c r="D457" s="78"/>
      <c r="E457" s="69" t="s">
        <v>24</v>
      </c>
      <c r="F457" s="70">
        <v>53</v>
      </c>
      <c r="G457" s="70" t="s">
        <v>26</v>
      </c>
      <c r="H457" s="622"/>
      <c r="I457" s="623"/>
      <c r="J457" s="623"/>
      <c r="K457" s="623"/>
      <c r="L457" s="624"/>
      <c r="M457" s="39"/>
    </row>
    <row r="458" spans="1:13" s="34" customFormat="1" x14ac:dyDescent="0.15">
      <c r="A458" s="650"/>
      <c r="B458" s="148"/>
      <c r="C458" s="72" t="s">
        <v>41</v>
      </c>
      <c r="D458" s="78"/>
      <c r="E458" s="69" t="s">
        <v>24</v>
      </c>
      <c r="F458" s="70">
        <f>ROUND(F457*5%,2)</f>
        <v>2.65</v>
      </c>
      <c r="G458" s="70"/>
      <c r="H458" s="625"/>
      <c r="I458" s="626"/>
      <c r="J458" s="626"/>
      <c r="K458" s="626"/>
      <c r="L458" s="627"/>
      <c r="M458" s="39"/>
    </row>
    <row r="459" spans="1:13" s="34" customFormat="1" x14ac:dyDescent="0.15">
      <c r="A459" s="651"/>
      <c r="B459" s="149"/>
      <c r="C459" s="72"/>
      <c r="D459" s="78"/>
      <c r="E459" s="69" t="s">
        <v>24</v>
      </c>
      <c r="F459" s="70">
        <f>SUM(F457:F458)</f>
        <v>55.65</v>
      </c>
      <c r="G459" s="70" t="s">
        <v>26</v>
      </c>
      <c r="H459" s="628"/>
      <c r="I459" s="629"/>
      <c r="J459" s="629"/>
      <c r="K459" s="629"/>
      <c r="L459" s="630"/>
      <c r="M459" s="39"/>
    </row>
    <row r="460" spans="1:13" s="34" customFormat="1" x14ac:dyDescent="0.15">
      <c r="A460" s="703"/>
      <c r="B460" s="704"/>
      <c r="C460" s="704"/>
      <c r="D460" s="704"/>
      <c r="E460" s="704"/>
      <c r="F460" s="704"/>
      <c r="G460" s="704"/>
      <c r="H460" s="704"/>
      <c r="I460" s="704"/>
      <c r="J460" s="704"/>
      <c r="K460" s="704"/>
      <c r="L460" s="705"/>
      <c r="M460" s="39"/>
    </row>
    <row r="461" spans="1:13" s="34" customFormat="1" ht="92.1" customHeight="1" x14ac:dyDescent="0.15">
      <c r="A461" s="50">
        <v>11</v>
      </c>
      <c r="B461" s="234" t="s">
        <v>453</v>
      </c>
      <c r="C461" s="595" t="s">
        <v>213</v>
      </c>
      <c r="D461" s="596"/>
      <c r="E461" s="596"/>
      <c r="F461" s="596"/>
      <c r="G461" s="596"/>
      <c r="H461" s="596"/>
      <c r="I461" s="596"/>
      <c r="J461" s="596"/>
      <c r="K461" s="596"/>
      <c r="L461" s="600"/>
      <c r="M461" s="39"/>
    </row>
    <row r="462" spans="1:13" s="34" customFormat="1" x14ac:dyDescent="0.15">
      <c r="A462" s="50"/>
      <c r="B462" s="50"/>
      <c r="C462" s="72" t="s">
        <v>206</v>
      </c>
      <c r="D462" s="597"/>
      <c r="E462" s="69">
        <v>1</v>
      </c>
      <c r="F462" s="70">
        <v>22.86</v>
      </c>
      <c r="G462" s="70"/>
      <c r="H462" s="70">
        <v>3.3</v>
      </c>
      <c r="I462" s="70">
        <f t="shared" ref="I462:I494" si="28">E462*F462*H462</f>
        <v>75.437999999999988</v>
      </c>
      <c r="J462" s="579"/>
      <c r="K462" s="580"/>
      <c r="L462" s="581"/>
      <c r="M462" s="39"/>
    </row>
    <row r="463" spans="1:13" s="34" customFormat="1" x14ac:dyDescent="0.15">
      <c r="A463" s="649"/>
      <c r="B463" s="147"/>
      <c r="C463" s="715" t="s">
        <v>207</v>
      </c>
      <c r="D463" s="598"/>
      <c r="E463" s="69">
        <v>-0.5</v>
      </c>
      <c r="F463" s="70">
        <v>1.7450000000000001</v>
      </c>
      <c r="G463" s="70"/>
      <c r="H463" s="70">
        <v>1.8</v>
      </c>
      <c r="I463" s="70">
        <f t="shared" si="28"/>
        <v>-1.5705000000000002</v>
      </c>
      <c r="J463" s="582"/>
      <c r="K463" s="583"/>
      <c r="L463" s="584"/>
      <c r="M463" s="39"/>
    </row>
    <row r="464" spans="1:13" s="34" customFormat="1" x14ac:dyDescent="0.15">
      <c r="A464" s="650"/>
      <c r="B464" s="148"/>
      <c r="C464" s="717"/>
      <c r="D464" s="598"/>
      <c r="E464" s="69">
        <v>-0.5</v>
      </c>
      <c r="F464" s="70">
        <v>1.425</v>
      </c>
      <c r="G464" s="70"/>
      <c r="H464" s="70">
        <v>1.8</v>
      </c>
      <c r="I464" s="70">
        <f t="shared" si="28"/>
        <v>-1.2825</v>
      </c>
      <c r="J464" s="582"/>
      <c r="K464" s="583"/>
      <c r="L464" s="584"/>
      <c r="M464" s="39"/>
    </row>
    <row r="465" spans="1:13" s="34" customFormat="1" x14ac:dyDescent="0.15">
      <c r="A465" s="650"/>
      <c r="B465" s="148"/>
      <c r="C465" s="717"/>
      <c r="D465" s="598"/>
      <c r="E465" s="69">
        <v>-0.5</v>
      </c>
      <c r="F465" s="70">
        <v>1.8</v>
      </c>
      <c r="G465" s="70"/>
      <c r="H465" s="70">
        <v>1.8</v>
      </c>
      <c r="I465" s="70">
        <f>E465*F465*H465</f>
        <v>-1.62</v>
      </c>
      <c r="J465" s="582"/>
      <c r="K465" s="583"/>
      <c r="L465" s="584"/>
      <c r="M465" s="39"/>
    </row>
    <row r="466" spans="1:13" s="34" customFormat="1" x14ac:dyDescent="0.15">
      <c r="A466" s="650"/>
      <c r="B466" s="148"/>
      <c r="C466" s="717"/>
      <c r="D466" s="598"/>
      <c r="E466" s="69">
        <v>-0.5</v>
      </c>
      <c r="F466" s="70">
        <v>3.5150000000000001</v>
      </c>
      <c r="G466" s="70"/>
      <c r="H466" s="70">
        <v>1.8</v>
      </c>
      <c r="I466" s="70">
        <f t="shared" si="28"/>
        <v>-3.1635</v>
      </c>
      <c r="J466" s="582"/>
      <c r="K466" s="583"/>
      <c r="L466" s="584"/>
      <c r="M466" s="39"/>
    </row>
    <row r="467" spans="1:13" s="34" customFormat="1" x14ac:dyDescent="0.15">
      <c r="A467" s="650"/>
      <c r="B467" s="148"/>
      <c r="C467" s="716"/>
      <c r="D467" s="598"/>
      <c r="E467" s="69">
        <v>-0.5</v>
      </c>
      <c r="F467" s="70">
        <v>2.3650000000000002</v>
      </c>
      <c r="G467" s="70"/>
      <c r="H467" s="70">
        <v>3</v>
      </c>
      <c r="I467" s="70">
        <f>E467*F467*H467</f>
        <v>-3.5475000000000003</v>
      </c>
      <c r="J467" s="582"/>
      <c r="K467" s="583"/>
      <c r="L467" s="584"/>
      <c r="M467" s="39"/>
    </row>
    <row r="468" spans="1:13" s="34" customFormat="1" x14ac:dyDescent="0.15">
      <c r="A468" s="650"/>
      <c r="B468" s="148"/>
      <c r="C468" s="715" t="s">
        <v>208</v>
      </c>
      <c r="D468" s="598"/>
      <c r="E468" s="69">
        <v>1</v>
      </c>
      <c r="F468" s="70">
        <f>(F463+H463)*2</f>
        <v>7.09</v>
      </c>
      <c r="G468" s="70"/>
      <c r="H468" s="70">
        <v>0.71</v>
      </c>
      <c r="I468" s="70">
        <f t="shared" si="28"/>
        <v>5.0339</v>
      </c>
      <c r="J468" s="582"/>
      <c r="K468" s="583"/>
      <c r="L468" s="584"/>
      <c r="M468" s="39"/>
    </row>
    <row r="469" spans="1:13" s="34" customFormat="1" x14ac:dyDescent="0.15">
      <c r="A469" s="650"/>
      <c r="B469" s="148"/>
      <c r="C469" s="717"/>
      <c r="D469" s="598"/>
      <c r="E469" s="69">
        <v>1</v>
      </c>
      <c r="F469" s="70">
        <f>(F464+H464)*2</f>
        <v>6.45</v>
      </c>
      <c r="G469" s="70"/>
      <c r="H469" s="70">
        <v>0.71</v>
      </c>
      <c r="I469" s="70">
        <f t="shared" si="28"/>
        <v>4.5794999999999995</v>
      </c>
      <c r="J469" s="582"/>
      <c r="K469" s="583"/>
      <c r="L469" s="584"/>
      <c r="M469" s="39"/>
    </row>
    <row r="470" spans="1:13" s="34" customFormat="1" x14ac:dyDescent="0.15">
      <c r="A470" s="650"/>
      <c r="B470" s="148"/>
      <c r="C470" s="717"/>
      <c r="D470" s="598"/>
      <c r="E470" s="69">
        <v>1</v>
      </c>
      <c r="F470" s="70">
        <f>(F465+H465)*2</f>
        <v>7.2</v>
      </c>
      <c r="G470" s="70"/>
      <c r="H470" s="70">
        <v>0.71</v>
      </c>
      <c r="I470" s="70">
        <f t="shared" si="28"/>
        <v>5.1120000000000001</v>
      </c>
      <c r="J470" s="582"/>
      <c r="K470" s="583"/>
      <c r="L470" s="584"/>
      <c r="M470" s="39"/>
    </row>
    <row r="471" spans="1:13" s="34" customFormat="1" x14ac:dyDescent="0.15">
      <c r="A471" s="650"/>
      <c r="B471" s="148"/>
      <c r="C471" s="717"/>
      <c r="D471" s="598"/>
      <c r="E471" s="69">
        <v>1</v>
      </c>
      <c r="F471" s="70">
        <f>(F466+H466)*2</f>
        <v>10.63</v>
      </c>
      <c r="G471" s="70"/>
      <c r="H471" s="70">
        <v>0.71</v>
      </c>
      <c r="I471" s="70">
        <f>E471*F471*H471</f>
        <v>7.5472999999999999</v>
      </c>
      <c r="J471" s="582"/>
      <c r="K471" s="583"/>
      <c r="L471" s="584"/>
      <c r="M471" s="39"/>
    </row>
    <row r="472" spans="1:13" s="34" customFormat="1" x14ac:dyDescent="0.15">
      <c r="A472" s="651"/>
      <c r="B472" s="149"/>
      <c r="C472" s="716"/>
      <c r="D472" s="598"/>
      <c r="E472" s="69">
        <v>1</v>
      </c>
      <c r="F472" s="70">
        <f>(F467+H467)*2</f>
        <v>10.73</v>
      </c>
      <c r="G472" s="70"/>
      <c r="H472" s="70">
        <v>0.71</v>
      </c>
      <c r="I472" s="70">
        <f>E472*F472*H472</f>
        <v>7.6182999999999996</v>
      </c>
      <c r="J472" s="582"/>
      <c r="K472" s="583"/>
      <c r="L472" s="584"/>
      <c r="M472" s="39"/>
    </row>
    <row r="473" spans="1:13" s="34" customFormat="1" x14ac:dyDescent="0.15">
      <c r="A473" s="50"/>
      <c r="B473" s="50"/>
      <c r="C473" s="72" t="s">
        <v>209</v>
      </c>
      <c r="D473" s="598"/>
      <c r="E473" s="69">
        <v>1</v>
      </c>
      <c r="F473" s="70">
        <v>10.94</v>
      </c>
      <c r="G473" s="70"/>
      <c r="H473" s="70">
        <v>3.3</v>
      </c>
      <c r="I473" s="70">
        <f t="shared" si="28"/>
        <v>36.101999999999997</v>
      </c>
      <c r="J473" s="582"/>
      <c r="K473" s="583"/>
      <c r="L473" s="584"/>
      <c r="M473" s="39"/>
    </row>
    <row r="474" spans="1:13" s="34" customFormat="1" x14ac:dyDescent="0.15">
      <c r="A474" s="649"/>
      <c r="B474" s="147"/>
      <c r="C474" s="715" t="s">
        <v>207</v>
      </c>
      <c r="D474" s="598"/>
      <c r="E474" s="69">
        <v>-1</v>
      </c>
      <c r="F474" s="70">
        <v>3.585</v>
      </c>
      <c r="G474" s="70"/>
      <c r="H474" s="70">
        <v>0.6</v>
      </c>
      <c r="I474" s="70">
        <f t="shared" si="28"/>
        <v>-2.1509999999999998</v>
      </c>
      <c r="J474" s="582"/>
      <c r="K474" s="583"/>
      <c r="L474" s="584"/>
      <c r="M474" s="39"/>
    </row>
    <row r="475" spans="1:13" s="34" customFormat="1" x14ac:dyDescent="0.15">
      <c r="A475" s="650"/>
      <c r="B475" s="148"/>
      <c r="C475" s="716"/>
      <c r="D475" s="598"/>
      <c r="E475" s="69">
        <v>-1</v>
      </c>
      <c r="F475" s="70">
        <v>1.8</v>
      </c>
      <c r="G475" s="70"/>
      <c r="H475" s="70">
        <v>1.8</v>
      </c>
      <c r="I475" s="70">
        <f t="shared" si="28"/>
        <v>-3.24</v>
      </c>
      <c r="J475" s="582"/>
      <c r="K475" s="583"/>
      <c r="L475" s="584"/>
      <c r="M475" s="39"/>
    </row>
    <row r="476" spans="1:13" s="34" customFormat="1" x14ac:dyDescent="0.15">
      <c r="A476" s="650"/>
      <c r="B476" s="148"/>
      <c r="C476" s="715" t="s">
        <v>208</v>
      </c>
      <c r="D476" s="598"/>
      <c r="E476" s="69">
        <v>1</v>
      </c>
      <c r="F476" s="70">
        <f>(F474+H474)*2</f>
        <v>8.3699999999999992</v>
      </c>
      <c r="G476" s="70"/>
      <c r="H476" s="70">
        <v>0.71</v>
      </c>
      <c r="I476" s="70">
        <f t="shared" si="28"/>
        <v>5.9426999999999994</v>
      </c>
      <c r="J476" s="582"/>
      <c r="K476" s="583"/>
      <c r="L476" s="584"/>
      <c r="M476" s="39"/>
    </row>
    <row r="477" spans="1:13" s="34" customFormat="1" x14ac:dyDescent="0.15">
      <c r="A477" s="651"/>
      <c r="B477" s="149"/>
      <c r="C477" s="716"/>
      <c r="D477" s="598"/>
      <c r="E477" s="69">
        <v>1</v>
      </c>
      <c r="F477" s="70">
        <f>(F475+H475)*2</f>
        <v>7.2</v>
      </c>
      <c r="G477" s="70"/>
      <c r="H477" s="70">
        <v>0.71</v>
      </c>
      <c r="I477" s="70">
        <f t="shared" si="28"/>
        <v>5.1120000000000001</v>
      </c>
      <c r="J477" s="582"/>
      <c r="K477" s="583"/>
      <c r="L477" s="584"/>
      <c r="M477" s="39"/>
    </row>
    <row r="478" spans="1:13" s="34" customFormat="1" x14ac:dyDescent="0.15">
      <c r="A478" s="50"/>
      <c r="B478" s="50"/>
      <c r="C478" s="72" t="s">
        <v>266</v>
      </c>
      <c r="D478" s="598"/>
      <c r="E478" s="69">
        <v>1</v>
      </c>
      <c r="F478" s="70">
        <v>24.09</v>
      </c>
      <c r="G478" s="70"/>
      <c r="H478" s="70">
        <v>3.3</v>
      </c>
      <c r="I478" s="70">
        <f t="shared" si="28"/>
        <v>79.497</v>
      </c>
      <c r="J478" s="582"/>
      <c r="K478" s="583"/>
      <c r="L478" s="584"/>
      <c r="M478" s="39"/>
    </row>
    <row r="479" spans="1:13" s="34" customFormat="1" x14ac:dyDescent="0.15">
      <c r="A479" s="649"/>
      <c r="B479" s="147"/>
      <c r="C479" s="715" t="s">
        <v>207</v>
      </c>
      <c r="D479" s="598"/>
      <c r="E479" s="69">
        <v>-0.5</v>
      </c>
      <c r="F479" s="70">
        <v>1.9450000000000001</v>
      </c>
      <c r="G479" s="70"/>
      <c r="H479" s="70">
        <v>1.8</v>
      </c>
      <c r="I479" s="70">
        <f t="shared" si="28"/>
        <v>-1.7505000000000002</v>
      </c>
      <c r="J479" s="582"/>
      <c r="K479" s="583"/>
      <c r="L479" s="584"/>
      <c r="M479" s="39"/>
    </row>
    <row r="480" spans="1:13" s="34" customFormat="1" x14ac:dyDescent="0.15">
      <c r="A480" s="650"/>
      <c r="B480" s="148"/>
      <c r="C480" s="717"/>
      <c r="D480" s="598"/>
      <c r="E480" s="69">
        <v>-0.5</v>
      </c>
      <c r="F480" s="70">
        <v>1.8</v>
      </c>
      <c r="G480" s="70"/>
      <c r="H480" s="70">
        <v>1.8</v>
      </c>
      <c r="I480" s="70">
        <f t="shared" si="28"/>
        <v>-1.62</v>
      </c>
      <c r="J480" s="582"/>
      <c r="K480" s="583"/>
      <c r="L480" s="584"/>
      <c r="M480" s="39"/>
    </row>
    <row r="481" spans="1:13" s="34" customFormat="1" x14ac:dyDescent="0.15">
      <c r="A481" s="650"/>
      <c r="B481" s="148"/>
      <c r="C481" s="717"/>
      <c r="D481" s="598"/>
      <c r="E481" s="69">
        <v>-0.5</v>
      </c>
      <c r="F481" s="70">
        <v>1.57</v>
      </c>
      <c r="G481" s="70"/>
      <c r="H481" s="70">
        <v>1.8</v>
      </c>
      <c r="I481" s="70">
        <f t="shared" si="28"/>
        <v>-1.413</v>
      </c>
      <c r="J481" s="582"/>
      <c r="K481" s="583"/>
      <c r="L481" s="584"/>
      <c r="M481" s="39"/>
    </row>
    <row r="482" spans="1:13" s="34" customFormat="1" x14ac:dyDescent="0.15">
      <c r="A482" s="650"/>
      <c r="B482" s="148"/>
      <c r="C482" s="717"/>
      <c r="D482" s="598"/>
      <c r="E482" s="69">
        <v>-0.5</v>
      </c>
      <c r="F482" s="70">
        <v>3.2</v>
      </c>
      <c r="G482" s="70"/>
      <c r="H482" s="70">
        <v>1.8</v>
      </c>
      <c r="I482" s="70">
        <f t="shared" si="28"/>
        <v>-2.8800000000000003</v>
      </c>
      <c r="J482" s="582"/>
      <c r="K482" s="583"/>
      <c r="L482" s="584"/>
      <c r="M482" s="39"/>
    </row>
    <row r="483" spans="1:13" s="34" customFormat="1" x14ac:dyDescent="0.15">
      <c r="A483" s="650"/>
      <c r="B483" s="148"/>
      <c r="C483" s="716"/>
      <c r="D483" s="598"/>
      <c r="E483" s="69">
        <v>-0.5</v>
      </c>
      <c r="F483" s="70">
        <v>4.9649999999999999</v>
      </c>
      <c r="G483" s="70"/>
      <c r="H483" s="70">
        <v>1.8</v>
      </c>
      <c r="I483" s="70">
        <f t="shared" si="28"/>
        <v>-4.4684999999999997</v>
      </c>
      <c r="J483" s="582"/>
      <c r="K483" s="583"/>
      <c r="L483" s="584"/>
      <c r="M483" s="39"/>
    </row>
    <row r="484" spans="1:13" s="34" customFormat="1" x14ac:dyDescent="0.15">
      <c r="A484" s="650"/>
      <c r="B484" s="148"/>
      <c r="C484" s="715" t="s">
        <v>208</v>
      </c>
      <c r="D484" s="598"/>
      <c r="E484" s="69">
        <v>1</v>
      </c>
      <c r="F484" s="70">
        <f>(F479+H479)*2</f>
        <v>7.49</v>
      </c>
      <c r="G484" s="70"/>
      <c r="H484" s="70">
        <v>0.71</v>
      </c>
      <c r="I484" s="70">
        <f>E484*F484*H484</f>
        <v>5.3178999999999998</v>
      </c>
      <c r="J484" s="582"/>
      <c r="K484" s="583"/>
      <c r="L484" s="584"/>
      <c r="M484" s="39"/>
    </row>
    <row r="485" spans="1:13" s="34" customFormat="1" x14ac:dyDescent="0.15">
      <c r="A485" s="650"/>
      <c r="B485" s="148"/>
      <c r="C485" s="717"/>
      <c r="D485" s="598"/>
      <c r="E485" s="69">
        <v>1</v>
      </c>
      <c r="F485" s="70">
        <f>(F480+H480)*2</f>
        <v>7.2</v>
      </c>
      <c r="G485" s="70"/>
      <c r="H485" s="70">
        <v>0.71</v>
      </c>
      <c r="I485" s="70">
        <f>E485*F485*H485</f>
        <v>5.1120000000000001</v>
      </c>
      <c r="J485" s="582"/>
      <c r="K485" s="583"/>
      <c r="L485" s="584"/>
      <c r="M485" s="39"/>
    </row>
    <row r="486" spans="1:13" s="34" customFormat="1" x14ac:dyDescent="0.15">
      <c r="A486" s="650"/>
      <c r="B486" s="148"/>
      <c r="C486" s="717"/>
      <c r="D486" s="598"/>
      <c r="E486" s="69">
        <v>1</v>
      </c>
      <c r="F486" s="70">
        <f>(F481+H481)*2</f>
        <v>6.74</v>
      </c>
      <c r="G486" s="70"/>
      <c r="H486" s="70">
        <v>0.71</v>
      </c>
      <c r="I486" s="70">
        <f>E486*F486*H486</f>
        <v>4.7854000000000001</v>
      </c>
      <c r="J486" s="582"/>
      <c r="K486" s="583"/>
      <c r="L486" s="584"/>
      <c r="M486" s="39"/>
    </row>
    <row r="487" spans="1:13" s="34" customFormat="1" x14ac:dyDescent="0.15">
      <c r="A487" s="650"/>
      <c r="B487" s="148"/>
      <c r="C487" s="717"/>
      <c r="D487" s="598"/>
      <c r="E487" s="69">
        <v>1</v>
      </c>
      <c r="F487" s="70">
        <f>(F482+H482)*2</f>
        <v>10</v>
      </c>
      <c r="G487" s="70"/>
      <c r="H487" s="70">
        <v>0.71</v>
      </c>
      <c r="I487" s="70">
        <f>E487*F487*H487</f>
        <v>7.1</v>
      </c>
      <c r="J487" s="582"/>
      <c r="K487" s="583"/>
      <c r="L487" s="584"/>
      <c r="M487" s="39"/>
    </row>
    <row r="488" spans="1:13" s="34" customFormat="1" x14ac:dyDescent="0.15">
      <c r="A488" s="651"/>
      <c r="B488" s="149"/>
      <c r="C488" s="716"/>
      <c r="D488" s="598"/>
      <c r="E488" s="69">
        <v>1</v>
      </c>
      <c r="F488" s="70">
        <f>(F483+H483)*2</f>
        <v>13.53</v>
      </c>
      <c r="G488" s="70"/>
      <c r="H488" s="70">
        <v>0.71</v>
      </c>
      <c r="I488" s="70">
        <f>E488*F488*H488</f>
        <v>9.6062999999999992</v>
      </c>
      <c r="J488" s="582"/>
      <c r="K488" s="583"/>
      <c r="L488" s="584"/>
      <c r="M488" s="39"/>
    </row>
    <row r="489" spans="1:13" s="34" customFormat="1" x14ac:dyDescent="0.15">
      <c r="A489" s="50"/>
      <c r="B489" s="50"/>
      <c r="C489" s="72" t="s">
        <v>267</v>
      </c>
      <c r="D489" s="598"/>
      <c r="E489" s="69">
        <v>1</v>
      </c>
      <c r="F489" s="70">
        <v>10.99</v>
      </c>
      <c r="G489" s="70"/>
      <c r="H489" s="70">
        <v>3.3</v>
      </c>
      <c r="I489" s="70">
        <f t="shared" si="28"/>
        <v>36.266999999999996</v>
      </c>
      <c r="J489" s="582"/>
      <c r="K489" s="583"/>
      <c r="L489" s="584"/>
      <c r="M489" s="39"/>
    </row>
    <row r="490" spans="1:13" s="34" customFormat="1" x14ac:dyDescent="0.15">
      <c r="A490" s="649"/>
      <c r="B490" s="147"/>
      <c r="C490" s="715" t="s">
        <v>208</v>
      </c>
      <c r="D490" s="598"/>
      <c r="E490" s="69">
        <v>1</v>
      </c>
      <c r="F490" s="70">
        <v>14.515000000000001</v>
      </c>
      <c r="G490" s="70"/>
      <c r="H490" s="70">
        <v>3.3</v>
      </c>
      <c r="I490" s="70">
        <f t="shared" si="28"/>
        <v>47.899499999999996</v>
      </c>
      <c r="J490" s="582"/>
      <c r="K490" s="583"/>
      <c r="L490" s="584"/>
      <c r="M490" s="39"/>
    </row>
    <row r="491" spans="1:13" s="34" customFormat="1" x14ac:dyDescent="0.15">
      <c r="A491" s="650"/>
      <c r="B491" s="148"/>
      <c r="C491" s="716"/>
      <c r="D491" s="598"/>
      <c r="E491" s="69">
        <v>2</v>
      </c>
      <c r="F491" s="70">
        <v>5.266</v>
      </c>
      <c r="G491" s="70"/>
      <c r="H491" s="70">
        <v>3.3</v>
      </c>
      <c r="I491" s="70">
        <f>E491*F491*H491</f>
        <v>34.755600000000001</v>
      </c>
      <c r="J491" s="582"/>
      <c r="K491" s="583"/>
      <c r="L491" s="584"/>
      <c r="M491" s="39"/>
    </row>
    <row r="492" spans="1:13" s="34" customFormat="1" x14ac:dyDescent="0.15">
      <c r="A492" s="650"/>
      <c r="B492" s="148"/>
      <c r="C492" s="715" t="s">
        <v>207</v>
      </c>
      <c r="D492" s="598"/>
      <c r="E492" s="69">
        <v>-0.5</v>
      </c>
      <c r="F492" s="70">
        <v>2.42</v>
      </c>
      <c r="G492" s="70"/>
      <c r="H492" s="70">
        <v>2.4</v>
      </c>
      <c r="I492" s="70">
        <f t="shared" si="28"/>
        <v>-2.9039999999999999</v>
      </c>
      <c r="J492" s="582"/>
      <c r="K492" s="583"/>
      <c r="L492" s="584"/>
      <c r="M492" s="39"/>
    </row>
    <row r="493" spans="1:13" s="34" customFormat="1" x14ac:dyDescent="0.15">
      <c r="A493" s="651"/>
      <c r="B493" s="149"/>
      <c r="C493" s="716"/>
      <c r="D493" s="598"/>
      <c r="E493" s="69">
        <v>-0.5</v>
      </c>
      <c r="F493" s="70">
        <v>4.2850000000000001</v>
      </c>
      <c r="G493" s="70"/>
      <c r="H493" s="70">
        <v>2.4</v>
      </c>
      <c r="I493" s="70">
        <f t="shared" si="28"/>
        <v>-5.1420000000000003</v>
      </c>
      <c r="J493" s="582"/>
      <c r="K493" s="583"/>
      <c r="L493" s="584"/>
      <c r="M493" s="39"/>
    </row>
    <row r="494" spans="1:13" s="34" customFormat="1" x14ac:dyDescent="0.15">
      <c r="A494" s="50"/>
      <c r="B494" s="50"/>
      <c r="C494" s="72" t="s">
        <v>210</v>
      </c>
      <c r="D494" s="599"/>
      <c r="E494" s="69">
        <v>1</v>
      </c>
      <c r="F494" s="70">
        <v>7.4</v>
      </c>
      <c r="G494" s="70"/>
      <c r="H494" s="70">
        <v>3.3</v>
      </c>
      <c r="I494" s="70">
        <f t="shared" si="28"/>
        <v>24.419999999999998</v>
      </c>
      <c r="J494" s="585"/>
      <c r="K494" s="586"/>
      <c r="L494" s="587"/>
      <c r="M494" s="39"/>
    </row>
    <row r="495" spans="1:13" s="34" customFormat="1" x14ac:dyDescent="0.15">
      <c r="A495" s="643"/>
      <c r="B495" s="644"/>
      <c r="C495" s="644"/>
      <c r="D495" s="644"/>
      <c r="E495" s="644"/>
      <c r="F495" s="644"/>
      <c r="G495" s="644"/>
      <c r="H495" s="645"/>
      <c r="I495" s="65">
        <f>SUM(I462:I494)</f>
        <v>370.49340000000001</v>
      </c>
      <c r="J495" s="64" t="s">
        <v>10</v>
      </c>
      <c r="K495" s="66">
        <f>+F498</f>
        <v>186.9</v>
      </c>
      <c r="L495" s="66">
        <f>ROUND(I495*K495,0)</f>
        <v>69245</v>
      </c>
      <c r="M495" s="39"/>
    </row>
    <row r="496" spans="1:13" s="34" customFormat="1" x14ac:dyDescent="0.15">
      <c r="A496" s="649"/>
      <c r="B496" s="147"/>
      <c r="C496" s="72" t="s">
        <v>23</v>
      </c>
      <c r="D496" s="597"/>
      <c r="E496" s="69" t="s">
        <v>24</v>
      </c>
      <c r="F496" s="70">
        <v>178</v>
      </c>
      <c r="G496" s="70" t="s">
        <v>26</v>
      </c>
      <c r="H496" s="622"/>
      <c r="I496" s="623"/>
      <c r="J496" s="623"/>
      <c r="K496" s="623"/>
      <c r="L496" s="624"/>
      <c r="M496" s="39"/>
    </row>
    <row r="497" spans="1:13" s="34" customFormat="1" x14ac:dyDescent="0.15">
      <c r="A497" s="650"/>
      <c r="B497" s="148"/>
      <c r="C497" s="72" t="s">
        <v>41</v>
      </c>
      <c r="D497" s="598"/>
      <c r="E497" s="69" t="s">
        <v>24</v>
      </c>
      <c r="F497" s="70">
        <f>ROUND(F496*5%,2)</f>
        <v>8.9</v>
      </c>
      <c r="G497" s="70"/>
      <c r="H497" s="625"/>
      <c r="I497" s="626"/>
      <c r="J497" s="626"/>
      <c r="K497" s="626"/>
      <c r="L497" s="627"/>
      <c r="M497" s="39"/>
    </row>
    <row r="498" spans="1:13" s="34" customFormat="1" x14ac:dyDescent="0.15">
      <c r="A498" s="651"/>
      <c r="B498" s="149"/>
      <c r="C498" s="72"/>
      <c r="D498" s="599"/>
      <c r="E498" s="69" t="s">
        <v>24</v>
      </c>
      <c r="F498" s="70">
        <f>SUM(F496:F497)</f>
        <v>186.9</v>
      </c>
      <c r="G498" s="70" t="s">
        <v>26</v>
      </c>
      <c r="H498" s="628"/>
      <c r="I498" s="629"/>
      <c r="J498" s="629"/>
      <c r="K498" s="629"/>
      <c r="L498" s="630"/>
      <c r="M498" s="39"/>
    </row>
    <row r="499" spans="1:13" s="34" customFormat="1" x14ac:dyDescent="0.15">
      <c r="A499" s="703"/>
      <c r="B499" s="704"/>
      <c r="C499" s="704"/>
      <c r="D499" s="704"/>
      <c r="E499" s="704"/>
      <c r="F499" s="704"/>
      <c r="G499" s="704"/>
      <c r="H499" s="704"/>
      <c r="I499" s="704"/>
      <c r="J499" s="704"/>
      <c r="K499" s="704"/>
      <c r="L499" s="705"/>
      <c r="M499" s="39"/>
    </row>
    <row r="500" spans="1:13" s="34" customFormat="1" ht="66" customHeight="1" x14ac:dyDescent="0.15">
      <c r="A500" s="50">
        <v>12</v>
      </c>
      <c r="B500" s="234" t="s">
        <v>454</v>
      </c>
      <c r="C500" s="595" t="s">
        <v>214</v>
      </c>
      <c r="D500" s="596"/>
      <c r="E500" s="596"/>
      <c r="F500" s="596"/>
      <c r="G500" s="596"/>
      <c r="H500" s="596"/>
      <c r="I500" s="596"/>
      <c r="J500" s="596"/>
      <c r="K500" s="596"/>
      <c r="L500" s="600"/>
      <c r="M500" s="39"/>
    </row>
    <row r="501" spans="1:13" s="34" customFormat="1" x14ac:dyDescent="0.15">
      <c r="A501" s="50"/>
      <c r="B501" s="156"/>
      <c r="C501" s="709" t="s">
        <v>263</v>
      </c>
      <c r="D501" s="710"/>
      <c r="E501" s="710"/>
      <c r="F501" s="710"/>
      <c r="G501" s="710"/>
      <c r="H501" s="710"/>
      <c r="I501" s="711"/>
      <c r="J501" s="579"/>
      <c r="K501" s="580"/>
      <c r="L501" s="581"/>
      <c r="M501" s="39"/>
    </row>
    <row r="502" spans="1:13" s="34" customFormat="1" x14ac:dyDescent="0.15">
      <c r="A502" s="649"/>
      <c r="B502" s="147"/>
      <c r="C502" s="101" t="s">
        <v>92</v>
      </c>
      <c r="D502" s="769"/>
      <c r="E502" s="69">
        <v>1</v>
      </c>
      <c r="F502" s="70">
        <v>2.35</v>
      </c>
      <c r="G502" s="70"/>
      <c r="H502" s="70">
        <v>3</v>
      </c>
      <c r="I502" s="69">
        <f t="shared" ref="I502:I515" si="29">+ROUND(E502*F502*H502,2)</f>
        <v>7.05</v>
      </c>
      <c r="J502" s="582"/>
      <c r="K502" s="583"/>
      <c r="L502" s="584"/>
      <c r="M502" s="39"/>
    </row>
    <row r="503" spans="1:13" s="34" customFormat="1" x14ac:dyDescent="0.15">
      <c r="A503" s="650"/>
      <c r="B503" s="148"/>
      <c r="C503" s="101" t="s">
        <v>139</v>
      </c>
      <c r="D503" s="770"/>
      <c r="E503" s="69">
        <v>1</v>
      </c>
      <c r="F503" s="70">
        <v>1.7450000000000001</v>
      </c>
      <c r="G503" s="70"/>
      <c r="H503" s="70">
        <v>1.5</v>
      </c>
      <c r="I503" s="69">
        <f t="shared" si="29"/>
        <v>2.62</v>
      </c>
      <c r="J503" s="582"/>
      <c r="K503" s="583"/>
      <c r="L503" s="584"/>
      <c r="M503" s="39"/>
    </row>
    <row r="504" spans="1:13" s="34" customFormat="1" x14ac:dyDescent="0.15">
      <c r="A504" s="650"/>
      <c r="B504" s="148"/>
      <c r="C504" s="101" t="s">
        <v>139</v>
      </c>
      <c r="D504" s="770"/>
      <c r="E504" s="69">
        <v>1</v>
      </c>
      <c r="F504" s="70">
        <v>1.425</v>
      </c>
      <c r="G504" s="70"/>
      <c r="H504" s="70">
        <v>1.5</v>
      </c>
      <c r="I504" s="69">
        <f t="shared" si="29"/>
        <v>2.14</v>
      </c>
      <c r="J504" s="582"/>
      <c r="K504" s="583"/>
      <c r="L504" s="584"/>
      <c r="M504" s="39"/>
    </row>
    <row r="505" spans="1:13" s="34" customFormat="1" x14ac:dyDescent="0.15">
      <c r="A505" s="650"/>
      <c r="B505" s="148"/>
      <c r="C505" s="101" t="s">
        <v>139</v>
      </c>
      <c r="D505" s="770"/>
      <c r="E505" s="69">
        <v>1</v>
      </c>
      <c r="F505" s="70">
        <v>1.8</v>
      </c>
      <c r="G505" s="70"/>
      <c r="H505" s="70">
        <v>1.5</v>
      </c>
      <c r="I505" s="69">
        <f t="shared" si="29"/>
        <v>2.7</v>
      </c>
      <c r="J505" s="582"/>
      <c r="K505" s="583"/>
      <c r="L505" s="584"/>
      <c r="M505" s="39"/>
    </row>
    <row r="506" spans="1:13" s="34" customFormat="1" x14ac:dyDescent="0.15">
      <c r="A506" s="650"/>
      <c r="B506" s="148"/>
      <c r="C506" s="101" t="s">
        <v>140</v>
      </c>
      <c r="D506" s="770"/>
      <c r="E506" s="69">
        <v>1</v>
      </c>
      <c r="F506" s="70">
        <v>3.5150000000000001</v>
      </c>
      <c r="G506" s="70"/>
      <c r="H506" s="70">
        <v>1.5</v>
      </c>
      <c r="I506" s="69">
        <f t="shared" si="29"/>
        <v>5.27</v>
      </c>
      <c r="J506" s="582"/>
      <c r="K506" s="583"/>
      <c r="L506" s="584"/>
      <c r="M506" s="39"/>
    </row>
    <row r="507" spans="1:13" s="34" customFormat="1" x14ac:dyDescent="0.15">
      <c r="A507" s="650"/>
      <c r="B507" s="148"/>
      <c r="C507" s="101" t="s">
        <v>141</v>
      </c>
      <c r="D507" s="770"/>
      <c r="E507" s="69">
        <v>1</v>
      </c>
      <c r="F507" s="70">
        <v>3.48</v>
      </c>
      <c r="G507" s="70"/>
      <c r="H507" s="70">
        <v>1.5</v>
      </c>
      <c r="I507" s="69">
        <f t="shared" si="29"/>
        <v>5.22</v>
      </c>
      <c r="J507" s="582"/>
      <c r="K507" s="583"/>
      <c r="L507" s="584"/>
      <c r="M507" s="39"/>
    </row>
    <row r="508" spans="1:13" s="34" customFormat="1" x14ac:dyDescent="0.15">
      <c r="A508" s="650"/>
      <c r="B508" s="148"/>
      <c r="C508" s="101" t="s">
        <v>142</v>
      </c>
      <c r="D508" s="770"/>
      <c r="E508" s="69">
        <v>1</v>
      </c>
      <c r="F508" s="70">
        <v>1.8</v>
      </c>
      <c r="G508" s="70"/>
      <c r="H508" s="70">
        <v>1.5</v>
      </c>
      <c r="I508" s="69">
        <f t="shared" si="29"/>
        <v>2.7</v>
      </c>
      <c r="J508" s="582"/>
      <c r="K508" s="583"/>
      <c r="L508" s="584"/>
      <c r="M508" s="39"/>
    </row>
    <row r="509" spans="1:13" s="34" customFormat="1" x14ac:dyDescent="0.15">
      <c r="A509" s="650"/>
      <c r="B509" s="148"/>
      <c r="C509" s="101" t="s">
        <v>143</v>
      </c>
      <c r="D509" s="770"/>
      <c r="E509" s="69">
        <v>1</v>
      </c>
      <c r="F509" s="70">
        <v>0.89500000000000002</v>
      </c>
      <c r="G509" s="70"/>
      <c r="H509" s="70">
        <v>0.6</v>
      </c>
      <c r="I509" s="69">
        <f t="shared" si="29"/>
        <v>0.54</v>
      </c>
      <c r="J509" s="582"/>
      <c r="K509" s="583"/>
      <c r="L509" s="584"/>
      <c r="M509" s="39"/>
    </row>
    <row r="510" spans="1:13" s="34" customFormat="1" x14ac:dyDescent="0.15">
      <c r="A510" s="650"/>
      <c r="B510" s="148"/>
      <c r="C510" s="101" t="s">
        <v>144</v>
      </c>
      <c r="D510" s="770"/>
      <c r="E510" s="69">
        <v>1</v>
      </c>
      <c r="F510" s="70">
        <v>0.6</v>
      </c>
      <c r="G510" s="70"/>
      <c r="H510" s="70">
        <v>0.6</v>
      </c>
      <c r="I510" s="69">
        <f t="shared" si="29"/>
        <v>0.36</v>
      </c>
      <c r="J510" s="582"/>
      <c r="K510" s="583"/>
      <c r="L510" s="584"/>
      <c r="M510" s="39"/>
    </row>
    <row r="511" spans="1:13" s="34" customFormat="1" x14ac:dyDescent="0.15">
      <c r="A511" s="650"/>
      <c r="B511" s="148"/>
      <c r="C511" s="101" t="s">
        <v>145</v>
      </c>
      <c r="D511" s="770"/>
      <c r="E511" s="69">
        <v>1</v>
      </c>
      <c r="F511" s="70">
        <v>1.8</v>
      </c>
      <c r="G511" s="70"/>
      <c r="H511" s="70">
        <v>1.5</v>
      </c>
      <c r="I511" s="69">
        <f t="shared" si="29"/>
        <v>2.7</v>
      </c>
      <c r="J511" s="582"/>
      <c r="K511" s="583"/>
      <c r="L511" s="584"/>
      <c r="M511" s="39"/>
    </row>
    <row r="512" spans="1:13" s="34" customFormat="1" x14ac:dyDescent="0.15">
      <c r="A512" s="650"/>
      <c r="B512" s="148"/>
      <c r="C512" s="101" t="s">
        <v>146</v>
      </c>
      <c r="D512" s="770"/>
      <c r="E512" s="69">
        <v>1</v>
      </c>
      <c r="F512" s="70">
        <v>1.57</v>
      </c>
      <c r="G512" s="70"/>
      <c r="H512" s="70">
        <v>1.5</v>
      </c>
      <c r="I512" s="69">
        <f t="shared" si="29"/>
        <v>2.36</v>
      </c>
      <c r="J512" s="582"/>
      <c r="K512" s="583"/>
      <c r="L512" s="584"/>
      <c r="M512" s="39"/>
    </row>
    <row r="513" spans="1:13" s="34" customFormat="1" x14ac:dyDescent="0.15">
      <c r="A513" s="650"/>
      <c r="B513" s="148"/>
      <c r="C513" s="101" t="s">
        <v>147</v>
      </c>
      <c r="D513" s="770"/>
      <c r="E513" s="69">
        <v>1</v>
      </c>
      <c r="F513" s="70">
        <v>1.03</v>
      </c>
      <c r="G513" s="70"/>
      <c r="H513" s="70">
        <v>0.6</v>
      </c>
      <c r="I513" s="69">
        <f t="shared" si="29"/>
        <v>0.62</v>
      </c>
      <c r="J513" s="582"/>
      <c r="K513" s="583"/>
      <c r="L513" s="584"/>
      <c r="M513" s="39"/>
    </row>
    <row r="514" spans="1:13" s="34" customFormat="1" x14ac:dyDescent="0.15">
      <c r="A514" s="650"/>
      <c r="B514" s="148"/>
      <c r="C514" s="101" t="s">
        <v>147</v>
      </c>
      <c r="D514" s="770"/>
      <c r="E514" s="69">
        <v>1</v>
      </c>
      <c r="F514" s="70">
        <v>0.7</v>
      </c>
      <c r="G514" s="70"/>
      <c r="H514" s="70">
        <v>0.6</v>
      </c>
      <c r="I514" s="69">
        <f t="shared" si="29"/>
        <v>0.42</v>
      </c>
      <c r="J514" s="582"/>
      <c r="K514" s="583"/>
      <c r="L514" s="584"/>
      <c r="M514" s="39"/>
    </row>
    <row r="515" spans="1:13" s="34" customFormat="1" x14ac:dyDescent="0.15">
      <c r="A515" s="651"/>
      <c r="B515" s="149"/>
      <c r="C515" s="101" t="s">
        <v>148</v>
      </c>
      <c r="D515" s="771"/>
      <c r="E515" s="69">
        <v>1</v>
      </c>
      <c r="F515" s="70">
        <f>4.965-0.375</f>
        <v>4.59</v>
      </c>
      <c r="G515" s="70"/>
      <c r="H515" s="70">
        <v>1.5</v>
      </c>
      <c r="I515" s="69">
        <f t="shared" si="29"/>
        <v>6.89</v>
      </c>
      <c r="J515" s="585"/>
      <c r="K515" s="586"/>
      <c r="L515" s="587"/>
      <c r="M515" s="39"/>
    </row>
    <row r="516" spans="1:13" s="34" customFormat="1" x14ac:dyDescent="0.15">
      <c r="A516" s="643"/>
      <c r="B516" s="644"/>
      <c r="C516" s="644"/>
      <c r="D516" s="644"/>
      <c r="E516" s="644"/>
      <c r="F516" s="644"/>
      <c r="G516" s="644"/>
      <c r="H516" s="645"/>
      <c r="I516" s="65">
        <f>SUM(I502:I515)</f>
        <v>41.589999999999996</v>
      </c>
      <c r="J516" s="64" t="s">
        <v>10</v>
      </c>
      <c r="K516" s="66">
        <f>+F519</f>
        <v>52.5</v>
      </c>
      <c r="L516" s="66">
        <f>ROUND(I516*K516,0)</f>
        <v>2183</v>
      </c>
      <c r="M516" s="39"/>
    </row>
    <row r="517" spans="1:13" s="34" customFormat="1" x14ac:dyDescent="0.15">
      <c r="A517" s="649"/>
      <c r="B517" s="147"/>
      <c r="C517" s="72" t="s">
        <v>23</v>
      </c>
      <c r="D517" s="78"/>
      <c r="E517" s="69" t="s">
        <v>24</v>
      </c>
      <c r="F517" s="70">
        <v>50</v>
      </c>
      <c r="G517" s="70" t="s">
        <v>26</v>
      </c>
      <c r="H517" s="622"/>
      <c r="I517" s="623"/>
      <c r="J517" s="623"/>
      <c r="K517" s="623"/>
      <c r="L517" s="624"/>
      <c r="M517" s="39"/>
    </row>
    <row r="518" spans="1:13" s="34" customFormat="1" x14ac:dyDescent="0.15">
      <c r="A518" s="650"/>
      <c r="B518" s="148"/>
      <c r="C518" s="72" t="s">
        <v>41</v>
      </c>
      <c r="D518" s="78"/>
      <c r="E518" s="69" t="s">
        <v>24</v>
      </c>
      <c r="F518" s="70">
        <f>ROUND(F517*5%,2)</f>
        <v>2.5</v>
      </c>
      <c r="G518" s="70"/>
      <c r="H518" s="625"/>
      <c r="I518" s="626"/>
      <c r="J518" s="626"/>
      <c r="K518" s="626"/>
      <c r="L518" s="627"/>
      <c r="M518" s="39"/>
    </row>
    <row r="519" spans="1:13" s="34" customFormat="1" x14ac:dyDescent="0.15">
      <c r="A519" s="651"/>
      <c r="B519" s="149"/>
      <c r="C519" s="72"/>
      <c r="D519" s="78"/>
      <c r="E519" s="69" t="s">
        <v>24</v>
      </c>
      <c r="F519" s="70">
        <f>SUM(F517:F518)</f>
        <v>52.5</v>
      </c>
      <c r="G519" s="70" t="s">
        <v>26</v>
      </c>
      <c r="H519" s="628"/>
      <c r="I519" s="629"/>
      <c r="J519" s="629"/>
      <c r="K519" s="629"/>
      <c r="L519" s="630"/>
      <c r="M519" s="39"/>
    </row>
    <row r="520" spans="1:13" s="34" customFormat="1" x14ac:dyDescent="0.15">
      <c r="A520" s="703"/>
      <c r="B520" s="704"/>
      <c r="C520" s="704"/>
      <c r="D520" s="704"/>
      <c r="E520" s="704"/>
      <c r="F520" s="704"/>
      <c r="G520" s="704"/>
      <c r="H520" s="704"/>
      <c r="I520" s="704"/>
      <c r="J520" s="704"/>
      <c r="K520" s="704"/>
      <c r="L520" s="705"/>
      <c r="M520" s="39"/>
    </row>
    <row r="521" spans="1:13" s="34" customFormat="1" ht="68.25" customHeight="1" x14ac:dyDescent="0.15">
      <c r="A521" s="227">
        <v>13</v>
      </c>
      <c r="B521" s="234" t="s">
        <v>455</v>
      </c>
      <c r="C521" s="595" t="s">
        <v>217</v>
      </c>
      <c r="D521" s="596"/>
      <c r="E521" s="596"/>
      <c r="F521" s="596"/>
      <c r="G521" s="596"/>
      <c r="H521" s="596"/>
      <c r="I521" s="596"/>
      <c r="J521" s="596"/>
      <c r="K521" s="596"/>
      <c r="L521" s="600"/>
      <c r="M521" s="39"/>
    </row>
    <row r="522" spans="1:13" s="34" customFormat="1" x14ac:dyDescent="0.15">
      <c r="A522" s="52"/>
      <c r="B522" s="198"/>
      <c r="C522" s="709" t="s">
        <v>263</v>
      </c>
      <c r="D522" s="710"/>
      <c r="E522" s="710"/>
      <c r="F522" s="710"/>
      <c r="G522" s="710"/>
      <c r="H522" s="710"/>
      <c r="I522" s="711"/>
      <c r="J522" s="579"/>
      <c r="K522" s="580"/>
      <c r="L522" s="581"/>
      <c r="M522" s="39"/>
    </row>
    <row r="523" spans="1:13" s="34" customFormat="1" x14ac:dyDescent="0.15">
      <c r="A523" s="712"/>
      <c r="B523" s="162"/>
      <c r="C523" s="101" t="s">
        <v>92</v>
      </c>
      <c r="D523" s="769"/>
      <c r="E523" s="69">
        <v>1</v>
      </c>
      <c r="F523" s="70">
        <v>2.35</v>
      </c>
      <c r="G523" s="70"/>
      <c r="H523" s="70">
        <v>3</v>
      </c>
      <c r="I523" s="70">
        <f t="shared" ref="I523:I536" si="30">+ROUND(E523*F523*H523,2)</f>
        <v>7.05</v>
      </c>
      <c r="J523" s="582"/>
      <c r="K523" s="583"/>
      <c r="L523" s="584"/>
      <c r="M523" s="39"/>
    </row>
    <row r="524" spans="1:13" s="34" customFormat="1" x14ac:dyDescent="0.15">
      <c r="A524" s="713"/>
      <c r="B524" s="163"/>
      <c r="C524" s="101" t="s">
        <v>139</v>
      </c>
      <c r="D524" s="770"/>
      <c r="E524" s="69">
        <v>1</v>
      </c>
      <c r="F524" s="70">
        <v>1.7450000000000001</v>
      </c>
      <c r="G524" s="70"/>
      <c r="H524" s="70">
        <v>1.5</v>
      </c>
      <c r="I524" s="70">
        <f t="shared" si="30"/>
        <v>2.62</v>
      </c>
      <c r="J524" s="582"/>
      <c r="K524" s="583"/>
      <c r="L524" s="584"/>
      <c r="M524" s="39"/>
    </row>
    <row r="525" spans="1:13" s="34" customFormat="1" x14ac:dyDescent="0.15">
      <c r="A525" s="713"/>
      <c r="B525" s="163"/>
      <c r="C525" s="101" t="s">
        <v>139</v>
      </c>
      <c r="D525" s="770"/>
      <c r="E525" s="69">
        <v>1</v>
      </c>
      <c r="F525" s="70">
        <v>1.425</v>
      </c>
      <c r="G525" s="70"/>
      <c r="H525" s="70">
        <v>1.5</v>
      </c>
      <c r="I525" s="70">
        <f t="shared" si="30"/>
        <v>2.14</v>
      </c>
      <c r="J525" s="582"/>
      <c r="K525" s="583"/>
      <c r="L525" s="584"/>
      <c r="M525" s="39"/>
    </row>
    <row r="526" spans="1:13" s="34" customFormat="1" x14ac:dyDescent="0.15">
      <c r="A526" s="713"/>
      <c r="B526" s="163"/>
      <c r="C526" s="101" t="s">
        <v>139</v>
      </c>
      <c r="D526" s="770"/>
      <c r="E526" s="69">
        <v>1</v>
      </c>
      <c r="F526" s="70">
        <v>1.8</v>
      </c>
      <c r="G526" s="70"/>
      <c r="H526" s="70">
        <v>1.5</v>
      </c>
      <c r="I526" s="70">
        <f t="shared" si="30"/>
        <v>2.7</v>
      </c>
      <c r="J526" s="582"/>
      <c r="K526" s="583"/>
      <c r="L526" s="584"/>
      <c r="M526" s="39"/>
    </row>
    <row r="527" spans="1:13" s="34" customFormat="1" x14ac:dyDescent="0.15">
      <c r="A527" s="713"/>
      <c r="B527" s="163"/>
      <c r="C527" s="101" t="s">
        <v>140</v>
      </c>
      <c r="D527" s="770"/>
      <c r="E527" s="69">
        <v>1</v>
      </c>
      <c r="F527" s="70">
        <v>3.5150000000000001</v>
      </c>
      <c r="G527" s="70"/>
      <c r="H527" s="70">
        <v>1.5</v>
      </c>
      <c r="I527" s="70">
        <f t="shared" si="30"/>
        <v>5.27</v>
      </c>
      <c r="J527" s="582"/>
      <c r="K527" s="583"/>
      <c r="L527" s="584"/>
      <c r="M527" s="39"/>
    </row>
    <row r="528" spans="1:13" s="34" customFormat="1" x14ac:dyDescent="0.15">
      <c r="A528" s="713"/>
      <c r="B528" s="163"/>
      <c r="C528" s="101" t="s">
        <v>141</v>
      </c>
      <c r="D528" s="770"/>
      <c r="E528" s="69">
        <v>1</v>
      </c>
      <c r="F528" s="70">
        <v>3.48</v>
      </c>
      <c r="G528" s="70"/>
      <c r="H528" s="70">
        <v>1.5</v>
      </c>
      <c r="I528" s="70">
        <f t="shared" si="30"/>
        <v>5.22</v>
      </c>
      <c r="J528" s="582"/>
      <c r="K528" s="583"/>
      <c r="L528" s="584"/>
      <c r="M528" s="39"/>
    </row>
    <row r="529" spans="1:13" s="34" customFormat="1" x14ac:dyDescent="0.15">
      <c r="A529" s="713"/>
      <c r="B529" s="163"/>
      <c r="C529" s="101" t="s">
        <v>142</v>
      </c>
      <c r="D529" s="770"/>
      <c r="E529" s="69">
        <v>1</v>
      </c>
      <c r="F529" s="70">
        <v>1.8</v>
      </c>
      <c r="G529" s="70"/>
      <c r="H529" s="70">
        <v>1.5</v>
      </c>
      <c r="I529" s="70">
        <f t="shared" si="30"/>
        <v>2.7</v>
      </c>
      <c r="J529" s="582"/>
      <c r="K529" s="583"/>
      <c r="L529" s="584"/>
      <c r="M529" s="39"/>
    </row>
    <row r="530" spans="1:13" s="34" customFormat="1" x14ac:dyDescent="0.15">
      <c r="A530" s="713"/>
      <c r="B530" s="163"/>
      <c r="C530" s="101" t="s">
        <v>143</v>
      </c>
      <c r="D530" s="770"/>
      <c r="E530" s="69">
        <v>1</v>
      </c>
      <c r="F530" s="70">
        <v>0.89500000000000002</v>
      </c>
      <c r="G530" s="70"/>
      <c r="H530" s="70">
        <v>0.6</v>
      </c>
      <c r="I530" s="70">
        <f t="shared" si="30"/>
        <v>0.54</v>
      </c>
      <c r="J530" s="582"/>
      <c r="K530" s="583"/>
      <c r="L530" s="584"/>
      <c r="M530" s="39"/>
    </row>
    <row r="531" spans="1:13" s="34" customFormat="1" x14ac:dyDescent="0.15">
      <c r="A531" s="713"/>
      <c r="B531" s="163"/>
      <c r="C531" s="101" t="s">
        <v>144</v>
      </c>
      <c r="D531" s="770"/>
      <c r="E531" s="69">
        <v>1</v>
      </c>
      <c r="F531" s="70">
        <v>0.6</v>
      </c>
      <c r="G531" s="70"/>
      <c r="H531" s="70">
        <v>0.6</v>
      </c>
      <c r="I531" s="70">
        <f t="shared" si="30"/>
        <v>0.36</v>
      </c>
      <c r="J531" s="582"/>
      <c r="K531" s="583"/>
      <c r="L531" s="584"/>
      <c r="M531" s="39"/>
    </row>
    <row r="532" spans="1:13" s="34" customFormat="1" x14ac:dyDescent="0.15">
      <c r="A532" s="713"/>
      <c r="B532" s="163"/>
      <c r="C532" s="101" t="s">
        <v>145</v>
      </c>
      <c r="D532" s="770"/>
      <c r="E532" s="69">
        <v>1</v>
      </c>
      <c r="F532" s="70">
        <v>1.8</v>
      </c>
      <c r="G532" s="70"/>
      <c r="H532" s="70">
        <v>1.5</v>
      </c>
      <c r="I532" s="70">
        <f t="shared" si="30"/>
        <v>2.7</v>
      </c>
      <c r="J532" s="582"/>
      <c r="K532" s="583"/>
      <c r="L532" s="584"/>
      <c r="M532" s="39"/>
    </row>
    <row r="533" spans="1:13" s="34" customFormat="1" x14ac:dyDescent="0.15">
      <c r="A533" s="713"/>
      <c r="B533" s="163"/>
      <c r="C533" s="101" t="s">
        <v>146</v>
      </c>
      <c r="D533" s="770"/>
      <c r="E533" s="69">
        <v>1</v>
      </c>
      <c r="F533" s="70">
        <v>1.57</v>
      </c>
      <c r="G533" s="70"/>
      <c r="H533" s="70">
        <v>1.5</v>
      </c>
      <c r="I533" s="70">
        <f t="shared" si="30"/>
        <v>2.36</v>
      </c>
      <c r="J533" s="582"/>
      <c r="K533" s="583"/>
      <c r="L533" s="584"/>
      <c r="M533" s="39"/>
    </row>
    <row r="534" spans="1:13" s="34" customFormat="1" x14ac:dyDescent="0.15">
      <c r="A534" s="713"/>
      <c r="B534" s="163"/>
      <c r="C534" s="101" t="s">
        <v>147</v>
      </c>
      <c r="D534" s="770"/>
      <c r="E534" s="69">
        <v>1</v>
      </c>
      <c r="F534" s="70">
        <v>1.03</v>
      </c>
      <c r="G534" s="70"/>
      <c r="H534" s="70">
        <v>0.6</v>
      </c>
      <c r="I534" s="70">
        <f t="shared" si="30"/>
        <v>0.62</v>
      </c>
      <c r="J534" s="582"/>
      <c r="K534" s="583"/>
      <c r="L534" s="584"/>
      <c r="M534" s="39"/>
    </row>
    <row r="535" spans="1:13" s="34" customFormat="1" x14ac:dyDescent="0.15">
      <c r="A535" s="713"/>
      <c r="B535" s="163"/>
      <c r="C535" s="101" t="s">
        <v>147</v>
      </c>
      <c r="D535" s="770"/>
      <c r="E535" s="69">
        <v>1</v>
      </c>
      <c r="F535" s="70">
        <v>0.7</v>
      </c>
      <c r="G535" s="70"/>
      <c r="H535" s="70">
        <v>0.6</v>
      </c>
      <c r="I535" s="70">
        <f t="shared" si="30"/>
        <v>0.42</v>
      </c>
      <c r="J535" s="582"/>
      <c r="K535" s="583"/>
      <c r="L535" s="584"/>
      <c r="M535" s="39"/>
    </row>
    <row r="536" spans="1:13" s="34" customFormat="1" x14ac:dyDescent="0.15">
      <c r="A536" s="714"/>
      <c r="B536" s="164"/>
      <c r="C536" s="101" t="s">
        <v>148</v>
      </c>
      <c r="D536" s="771"/>
      <c r="E536" s="69">
        <v>1</v>
      </c>
      <c r="F536" s="70">
        <f>4.965-0.375</f>
        <v>4.59</v>
      </c>
      <c r="G536" s="70"/>
      <c r="H536" s="70">
        <v>1.5</v>
      </c>
      <c r="I536" s="70">
        <f t="shared" si="30"/>
        <v>6.89</v>
      </c>
      <c r="J536" s="585"/>
      <c r="K536" s="586"/>
      <c r="L536" s="587"/>
      <c r="M536" s="39"/>
    </row>
    <row r="537" spans="1:13" s="34" customFormat="1" x14ac:dyDescent="0.15">
      <c r="A537" s="706"/>
      <c r="B537" s="707"/>
      <c r="C537" s="707"/>
      <c r="D537" s="707"/>
      <c r="E537" s="707"/>
      <c r="F537" s="707"/>
      <c r="G537" s="707"/>
      <c r="H537" s="708"/>
      <c r="I537" s="65">
        <f>SUM(I523:I536)</f>
        <v>41.589999999999996</v>
      </c>
      <c r="J537" s="64" t="s">
        <v>10</v>
      </c>
      <c r="K537" s="66">
        <f>F540</f>
        <v>120.75</v>
      </c>
      <c r="L537" s="66">
        <f>ROUND(I537*K537,0)</f>
        <v>5022</v>
      </c>
      <c r="M537" s="39"/>
    </row>
    <row r="538" spans="1:13" s="34" customFormat="1" x14ac:dyDescent="0.15">
      <c r="A538" s="649"/>
      <c r="B538" s="147"/>
      <c r="C538" s="72" t="s">
        <v>23</v>
      </c>
      <c r="D538" s="597"/>
      <c r="E538" s="69" t="s">
        <v>24</v>
      </c>
      <c r="F538" s="70">
        <v>115</v>
      </c>
      <c r="G538" s="70" t="s">
        <v>26</v>
      </c>
      <c r="H538" s="622"/>
      <c r="I538" s="623"/>
      <c r="J538" s="623"/>
      <c r="K538" s="623"/>
      <c r="L538" s="624"/>
      <c r="M538" s="39"/>
    </row>
    <row r="539" spans="1:13" s="34" customFormat="1" x14ac:dyDescent="0.15">
      <c r="A539" s="650"/>
      <c r="B539" s="148"/>
      <c r="C539" s="72" t="s">
        <v>41</v>
      </c>
      <c r="D539" s="598"/>
      <c r="E539" s="69" t="s">
        <v>24</v>
      </c>
      <c r="F539" s="70">
        <f>ROUND(F538*5%,2)</f>
        <v>5.75</v>
      </c>
      <c r="G539" s="70"/>
      <c r="H539" s="625"/>
      <c r="I539" s="626"/>
      <c r="J539" s="626"/>
      <c r="K539" s="626"/>
      <c r="L539" s="627"/>
      <c r="M539" s="39"/>
    </row>
    <row r="540" spans="1:13" s="34" customFormat="1" x14ac:dyDescent="0.15">
      <c r="A540" s="651"/>
      <c r="B540" s="149"/>
      <c r="C540" s="72"/>
      <c r="D540" s="599"/>
      <c r="E540" s="69" t="s">
        <v>24</v>
      </c>
      <c r="F540" s="70">
        <f>SUM(F538:F539)</f>
        <v>120.75</v>
      </c>
      <c r="G540" s="70" t="s">
        <v>26</v>
      </c>
      <c r="H540" s="628"/>
      <c r="I540" s="629"/>
      <c r="J540" s="629"/>
      <c r="K540" s="629"/>
      <c r="L540" s="630"/>
      <c r="M540" s="39"/>
    </row>
    <row r="541" spans="1:13" s="34" customFormat="1" x14ac:dyDescent="0.15">
      <c r="A541" s="703"/>
      <c r="B541" s="704"/>
      <c r="C541" s="704"/>
      <c r="D541" s="704"/>
      <c r="E541" s="704"/>
      <c r="F541" s="704"/>
      <c r="G541" s="704"/>
      <c r="H541" s="704"/>
      <c r="I541" s="704"/>
      <c r="J541" s="704"/>
      <c r="K541" s="704"/>
      <c r="L541" s="705"/>
      <c r="M541" s="39"/>
    </row>
    <row r="542" spans="1:13" s="34" customFormat="1" ht="57" customHeight="1" x14ac:dyDescent="0.15">
      <c r="A542" s="50">
        <v>14</v>
      </c>
      <c r="B542" s="234" t="s">
        <v>456</v>
      </c>
      <c r="C542" s="595" t="s">
        <v>215</v>
      </c>
      <c r="D542" s="596"/>
      <c r="E542" s="596"/>
      <c r="F542" s="596"/>
      <c r="G542" s="596"/>
      <c r="H542" s="596"/>
      <c r="I542" s="596"/>
      <c r="J542" s="596"/>
      <c r="K542" s="596"/>
      <c r="L542" s="600"/>
      <c r="M542" s="39"/>
    </row>
    <row r="543" spans="1:13" s="34" customFormat="1" x14ac:dyDescent="0.15">
      <c r="A543" s="649"/>
      <c r="B543" s="147"/>
      <c r="C543" s="72" t="s">
        <v>166</v>
      </c>
      <c r="D543" s="597"/>
      <c r="E543" s="69">
        <v>1</v>
      </c>
      <c r="F543" s="70">
        <v>17.702999999999999</v>
      </c>
      <c r="G543" s="70"/>
      <c r="H543" s="70">
        <v>3.15</v>
      </c>
      <c r="I543" s="70">
        <f>E543*F543*H543</f>
        <v>55.764449999999997</v>
      </c>
      <c r="J543" s="579"/>
      <c r="K543" s="580"/>
      <c r="L543" s="581"/>
      <c r="M543" s="39"/>
    </row>
    <row r="544" spans="1:13" s="34" customFormat="1" x14ac:dyDescent="0.15">
      <c r="A544" s="650"/>
      <c r="B544" s="148"/>
      <c r="C544" s="72" t="s">
        <v>167</v>
      </c>
      <c r="D544" s="598"/>
      <c r="E544" s="69">
        <v>1</v>
      </c>
      <c r="F544" s="70">
        <v>69.415000000000006</v>
      </c>
      <c r="G544" s="70"/>
      <c r="H544" s="70">
        <v>3.15</v>
      </c>
      <c r="I544" s="70">
        <f t="shared" ref="I544:I553" si="31">E544*F544*H544</f>
        <v>218.65725</v>
      </c>
      <c r="J544" s="582"/>
      <c r="K544" s="583"/>
      <c r="L544" s="584"/>
      <c r="M544" s="39"/>
    </row>
    <row r="545" spans="1:13" s="34" customFormat="1" x14ac:dyDescent="0.15">
      <c r="A545" s="650"/>
      <c r="B545" s="148"/>
      <c r="C545" s="72" t="s">
        <v>168</v>
      </c>
      <c r="D545" s="598"/>
      <c r="E545" s="69">
        <v>1</v>
      </c>
      <c r="F545" s="70">
        <v>7</v>
      </c>
      <c r="G545" s="70"/>
      <c r="H545" s="70">
        <v>3.15</v>
      </c>
      <c r="I545" s="70">
        <f t="shared" si="31"/>
        <v>22.05</v>
      </c>
      <c r="J545" s="582"/>
      <c r="K545" s="583"/>
      <c r="L545" s="584"/>
      <c r="M545" s="39"/>
    </row>
    <row r="546" spans="1:13" s="34" customFormat="1" x14ac:dyDescent="0.15">
      <c r="A546" s="650"/>
      <c r="B546" s="148"/>
      <c r="C546" s="72" t="s">
        <v>169</v>
      </c>
      <c r="D546" s="598"/>
      <c r="E546" s="69">
        <v>1</v>
      </c>
      <c r="F546" s="70">
        <v>15.054</v>
      </c>
      <c r="G546" s="70"/>
      <c r="H546" s="70">
        <v>3.15</v>
      </c>
      <c r="I546" s="70">
        <f t="shared" si="31"/>
        <v>47.420099999999998</v>
      </c>
      <c r="J546" s="582"/>
      <c r="K546" s="583"/>
      <c r="L546" s="584"/>
      <c r="M546" s="39"/>
    </row>
    <row r="547" spans="1:13" s="34" customFormat="1" x14ac:dyDescent="0.15">
      <c r="A547" s="650"/>
      <c r="B547" s="148"/>
      <c r="C547" s="72" t="s">
        <v>170</v>
      </c>
      <c r="D547" s="598"/>
      <c r="E547" s="69">
        <v>1</v>
      </c>
      <c r="F547" s="70">
        <v>15.054</v>
      </c>
      <c r="G547" s="70"/>
      <c r="H547" s="70">
        <v>3.15</v>
      </c>
      <c r="I547" s="70">
        <f t="shared" si="31"/>
        <v>47.420099999999998</v>
      </c>
      <c r="J547" s="582"/>
      <c r="K547" s="583"/>
      <c r="L547" s="584"/>
      <c r="M547" s="39"/>
    </row>
    <row r="548" spans="1:13" s="34" customFormat="1" x14ac:dyDescent="0.15">
      <c r="A548" s="650"/>
      <c r="B548" s="148"/>
      <c r="C548" s="72" t="s">
        <v>171</v>
      </c>
      <c r="D548" s="598"/>
      <c r="E548" s="69">
        <v>1</v>
      </c>
      <c r="F548" s="70">
        <v>11.750999999999999</v>
      </c>
      <c r="G548" s="70"/>
      <c r="H548" s="70">
        <v>3.15</v>
      </c>
      <c r="I548" s="70">
        <f t="shared" si="31"/>
        <v>37.015649999999994</v>
      </c>
      <c r="J548" s="582"/>
      <c r="K548" s="583"/>
      <c r="L548" s="584"/>
      <c r="M548" s="39"/>
    </row>
    <row r="549" spans="1:13" s="34" customFormat="1" x14ac:dyDescent="0.15">
      <c r="A549" s="650"/>
      <c r="B549" s="148"/>
      <c r="C549" s="72" t="s">
        <v>172</v>
      </c>
      <c r="D549" s="599"/>
      <c r="E549" s="69">
        <v>1</v>
      </c>
      <c r="F549" s="70">
        <v>23.074999999999999</v>
      </c>
      <c r="G549" s="70"/>
      <c r="H549" s="70">
        <v>3.15</v>
      </c>
      <c r="I549" s="70">
        <f t="shared" si="31"/>
        <v>72.686250000000001</v>
      </c>
      <c r="J549" s="582"/>
      <c r="K549" s="583"/>
      <c r="L549" s="584"/>
      <c r="M549" s="39"/>
    </row>
    <row r="550" spans="1:13" s="34" customFormat="1" x14ac:dyDescent="0.15">
      <c r="A550" s="650"/>
      <c r="B550" s="168"/>
      <c r="C550" s="652" t="s">
        <v>203</v>
      </c>
      <c r="D550" s="653"/>
      <c r="E550" s="653"/>
      <c r="F550" s="653"/>
      <c r="G550" s="653"/>
      <c r="H550" s="653"/>
      <c r="I550" s="654"/>
      <c r="J550" s="582"/>
      <c r="K550" s="583"/>
      <c r="L550" s="584"/>
      <c r="M550" s="39"/>
    </row>
    <row r="551" spans="1:13" s="34" customFormat="1" x14ac:dyDescent="0.15">
      <c r="A551" s="650"/>
      <c r="B551" s="148"/>
      <c r="C551" s="72" t="s">
        <v>92</v>
      </c>
      <c r="D551" s="597"/>
      <c r="E551" s="69">
        <v>-0.5</v>
      </c>
      <c r="F551" s="70">
        <v>2.35</v>
      </c>
      <c r="G551" s="70"/>
      <c r="H551" s="70">
        <v>3</v>
      </c>
      <c r="I551" s="70">
        <f t="shared" si="31"/>
        <v>-3.5250000000000004</v>
      </c>
      <c r="J551" s="582"/>
      <c r="K551" s="583"/>
      <c r="L551" s="584"/>
      <c r="M551" s="39"/>
    </row>
    <row r="552" spans="1:13" s="34" customFormat="1" x14ac:dyDescent="0.15">
      <c r="A552" s="650"/>
      <c r="B552" s="148"/>
      <c r="C552" s="72" t="s">
        <v>139</v>
      </c>
      <c r="D552" s="598"/>
      <c r="E552" s="69">
        <v>-0.5</v>
      </c>
      <c r="F552" s="70">
        <v>1.7450000000000001</v>
      </c>
      <c r="G552" s="70"/>
      <c r="H552" s="70">
        <v>1.5</v>
      </c>
      <c r="I552" s="70">
        <f t="shared" si="31"/>
        <v>-1.3087500000000001</v>
      </c>
      <c r="J552" s="582"/>
      <c r="K552" s="583"/>
      <c r="L552" s="584"/>
      <c r="M552" s="39"/>
    </row>
    <row r="553" spans="1:13" s="34" customFormat="1" x14ac:dyDescent="0.15">
      <c r="A553" s="650"/>
      <c r="B553" s="148"/>
      <c r="C553" s="72" t="s">
        <v>139</v>
      </c>
      <c r="D553" s="598"/>
      <c r="E553" s="69">
        <v>-0.5</v>
      </c>
      <c r="F553" s="70">
        <v>1.425</v>
      </c>
      <c r="G553" s="70"/>
      <c r="H553" s="70">
        <v>1.5</v>
      </c>
      <c r="I553" s="70">
        <f t="shared" si="31"/>
        <v>-1.0687500000000001</v>
      </c>
      <c r="J553" s="582"/>
      <c r="K553" s="583"/>
      <c r="L553" s="584"/>
      <c r="M553" s="39"/>
    </row>
    <row r="554" spans="1:13" s="34" customFormat="1" x14ac:dyDescent="0.15">
      <c r="A554" s="650"/>
      <c r="B554" s="148"/>
      <c r="C554" s="72" t="s">
        <v>139</v>
      </c>
      <c r="D554" s="598"/>
      <c r="E554" s="69">
        <v>-0.5</v>
      </c>
      <c r="F554" s="70">
        <v>1.8</v>
      </c>
      <c r="G554" s="70"/>
      <c r="H554" s="70">
        <v>1.5</v>
      </c>
      <c r="I554" s="70">
        <f t="shared" ref="I554:I568" si="32">E554*F554*H554</f>
        <v>-1.35</v>
      </c>
      <c r="J554" s="582"/>
      <c r="K554" s="583"/>
      <c r="L554" s="584"/>
      <c r="M554" s="39"/>
    </row>
    <row r="555" spans="1:13" s="34" customFormat="1" x14ac:dyDescent="0.15">
      <c r="A555" s="650"/>
      <c r="B555" s="148"/>
      <c r="C555" s="72" t="s">
        <v>140</v>
      </c>
      <c r="D555" s="598"/>
      <c r="E555" s="69">
        <v>-0.5</v>
      </c>
      <c r="F555" s="70">
        <v>3.5150000000000001</v>
      </c>
      <c r="G555" s="70"/>
      <c r="H555" s="70">
        <v>1.5</v>
      </c>
      <c r="I555" s="70">
        <f t="shared" si="32"/>
        <v>-2.63625</v>
      </c>
      <c r="J555" s="582"/>
      <c r="K555" s="583"/>
      <c r="L555" s="584"/>
      <c r="M555" s="39"/>
    </row>
    <row r="556" spans="1:13" s="34" customFormat="1" x14ac:dyDescent="0.15">
      <c r="A556" s="650"/>
      <c r="B556" s="148"/>
      <c r="C556" s="72" t="s">
        <v>141</v>
      </c>
      <c r="D556" s="598"/>
      <c r="E556" s="69">
        <v>-0.5</v>
      </c>
      <c r="F556" s="70">
        <v>3.48</v>
      </c>
      <c r="G556" s="70"/>
      <c r="H556" s="70">
        <v>1.5</v>
      </c>
      <c r="I556" s="70">
        <f t="shared" si="32"/>
        <v>-2.61</v>
      </c>
      <c r="J556" s="582"/>
      <c r="K556" s="583"/>
      <c r="L556" s="584"/>
      <c r="M556" s="39"/>
    </row>
    <row r="557" spans="1:13" s="34" customFormat="1" x14ac:dyDescent="0.15">
      <c r="A557" s="650"/>
      <c r="B557" s="148"/>
      <c r="C557" s="72" t="s">
        <v>142</v>
      </c>
      <c r="D557" s="598"/>
      <c r="E557" s="69">
        <v>-0.5</v>
      </c>
      <c r="F557" s="70">
        <v>1.8</v>
      </c>
      <c r="G557" s="70"/>
      <c r="H557" s="70">
        <v>1.5</v>
      </c>
      <c r="I557" s="70">
        <f t="shared" si="32"/>
        <v>-1.35</v>
      </c>
      <c r="J557" s="582"/>
      <c r="K557" s="583"/>
      <c r="L557" s="584"/>
      <c r="M557" s="39"/>
    </row>
    <row r="558" spans="1:13" s="34" customFormat="1" x14ac:dyDescent="0.15">
      <c r="A558" s="650"/>
      <c r="B558" s="148"/>
      <c r="C558" s="72" t="s">
        <v>145</v>
      </c>
      <c r="D558" s="598"/>
      <c r="E558" s="69">
        <v>-0.5</v>
      </c>
      <c r="F558" s="70">
        <v>1.8</v>
      </c>
      <c r="G558" s="70"/>
      <c r="H558" s="70">
        <v>1.5</v>
      </c>
      <c r="I558" s="70">
        <f t="shared" si="32"/>
        <v>-1.35</v>
      </c>
      <c r="J558" s="582"/>
      <c r="K558" s="583"/>
      <c r="L558" s="584"/>
      <c r="M558" s="39"/>
    </row>
    <row r="559" spans="1:13" s="34" customFormat="1" x14ac:dyDescent="0.15">
      <c r="A559" s="650"/>
      <c r="B559" s="148"/>
      <c r="C559" s="72" t="s">
        <v>146</v>
      </c>
      <c r="D559" s="598"/>
      <c r="E559" s="69">
        <v>-0.5</v>
      </c>
      <c r="F559" s="70">
        <v>1.57</v>
      </c>
      <c r="G559" s="70"/>
      <c r="H559" s="70">
        <v>1.5</v>
      </c>
      <c r="I559" s="70">
        <f t="shared" si="32"/>
        <v>-1.1775</v>
      </c>
      <c r="J559" s="582"/>
      <c r="K559" s="583"/>
      <c r="L559" s="584"/>
      <c r="M559" s="39"/>
    </row>
    <row r="560" spans="1:13" s="34" customFormat="1" x14ac:dyDescent="0.15">
      <c r="A560" s="650"/>
      <c r="B560" s="148"/>
      <c r="C560" s="72" t="s">
        <v>148</v>
      </c>
      <c r="D560" s="598"/>
      <c r="E560" s="69">
        <v>-0.5</v>
      </c>
      <c r="F560" s="70">
        <f>4.965-0.375</f>
        <v>4.59</v>
      </c>
      <c r="G560" s="70"/>
      <c r="H560" s="70">
        <v>1.5</v>
      </c>
      <c r="I560" s="70">
        <f t="shared" si="32"/>
        <v>-3.4424999999999999</v>
      </c>
      <c r="J560" s="582"/>
      <c r="K560" s="583"/>
      <c r="L560" s="584"/>
      <c r="M560" s="39"/>
    </row>
    <row r="561" spans="1:13" s="34" customFormat="1" x14ac:dyDescent="0.15">
      <c r="A561" s="650"/>
      <c r="B561" s="148"/>
      <c r="C561" s="715" t="s">
        <v>101</v>
      </c>
      <c r="D561" s="598"/>
      <c r="E561" s="69">
        <v>-0.5</v>
      </c>
      <c r="F561" s="70">
        <v>3.4350000000000001</v>
      </c>
      <c r="G561" s="70"/>
      <c r="H561" s="70">
        <v>2.4</v>
      </c>
      <c r="I561" s="70">
        <f t="shared" si="32"/>
        <v>-4.1219999999999999</v>
      </c>
      <c r="J561" s="582"/>
      <c r="K561" s="583"/>
      <c r="L561" s="584"/>
      <c r="M561" s="39"/>
    </row>
    <row r="562" spans="1:13" s="34" customFormat="1" x14ac:dyDescent="0.15">
      <c r="A562" s="650"/>
      <c r="B562" s="148"/>
      <c r="C562" s="717"/>
      <c r="D562" s="598"/>
      <c r="E562" s="69">
        <v>-0.5</v>
      </c>
      <c r="F562" s="70">
        <v>2.42</v>
      </c>
      <c r="G562" s="70"/>
      <c r="H562" s="70">
        <v>2.4</v>
      </c>
      <c r="I562" s="70">
        <f t="shared" si="32"/>
        <v>-2.9039999999999999</v>
      </c>
      <c r="J562" s="582"/>
      <c r="K562" s="583"/>
      <c r="L562" s="584"/>
      <c r="M562" s="39"/>
    </row>
    <row r="563" spans="1:13" s="34" customFormat="1" x14ac:dyDescent="0.15">
      <c r="A563" s="650"/>
      <c r="B563" s="148"/>
      <c r="C563" s="716"/>
      <c r="D563" s="598"/>
      <c r="E563" s="69">
        <v>-0.5</v>
      </c>
      <c r="F563" s="70">
        <v>4.335</v>
      </c>
      <c r="G563" s="70"/>
      <c r="H563" s="70">
        <v>2.4</v>
      </c>
      <c r="I563" s="70">
        <f t="shared" si="32"/>
        <v>-5.202</v>
      </c>
      <c r="J563" s="582"/>
      <c r="K563" s="583"/>
      <c r="L563" s="584"/>
      <c r="M563" s="39"/>
    </row>
    <row r="564" spans="1:13" s="34" customFormat="1" x14ac:dyDescent="0.15">
      <c r="A564" s="650"/>
      <c r="B564" s="148"/>
      <c r="C564" s="72" t="s">
        <v>150</v>
      </c>
      <c r="D564" s="598"/>
      <c r="E564" s="69">
        <v>-0.5</v>
      </c>
      <c r="F564" s="70">
        <v>0.93</v>
      </c>
      <c r="G564" s="70"/>
      <c r="H564" s="70">
        <v>2.4</v>
      </c>
      <c r="I564" s="70">
        <f t="shared" si="32"/>
        <v>-1.1160000000000001</v>
      </c>
      <c r="J564" s="582"/>
      <c r="K564" s="583"/>
      <c r="L564" s="584"/>
      <c r="M564" s="39"/>
    </row>
    <row r="565" spans="1:13" s="34" customFormat="1" x14ac:dyDescent="0.15">
      <c r="A565" s="650"/>
      <c r="B565" s="148"/>
      <c r="C565" s="72" t="s">
        <v>151</v>
      </c>
      <c r="D565" s="598"/>
      <c r="E565" s="69">
        <v>-0.5</v>
      </c>
      <c r="F565" s="70">
        <v>1</v>
      </c>
      <c r="G565" s="70"/>
      <c r="H565" s="70">
        <v>2.4</v>
      </c>
      <c r="I565" s="70">
        <f t="shared" si="32"/>
        <v>-1.2</v>
      </c>
      <c r="J565" s="582"/>
      <c r="K565" s="583"/>
      <c r="L565" s="584"/>
      <c r="M565" s="39"/>
    </row>
    <row r="566" spans="1:13" s="34" customFormat="1" x14ac:dyDescent="0.15">
      <c r="A566" s="650"/>
      <c r="B566" s="148"/>
      <c r="C566" s="72" t="s">
        <v>152</v>
      </c>
      <c r="D566" s="598"/>
      <c r="E566" s="69">
        <v>-1</v>
      </c>
      <c r="F566" s="70">
        <v>1</v>
      </c>
      <c r="G566" s="70"/>
      <c r="H566" s="70">
        <v>2.4</v>
      </c>
      <c r="I566" s="70">
        <f t="shared" si="32"/>
        <v>-2.4</v>
      </c>
      <c r="J566" s="582"/>
      <c r="K566" s="583"/>
      <c r="L566" s="584"/>
      <c r="M566" s="39"/>
    </row>
    <row r="567" spans="1:13" s="34" customFormat="1" x14ac:dyDescent="0.15">
      <c r="A567" s="650"/>
      <c r="B567" s="148"/>
      <c r="C567" s="72" t="s">
        <v>153</v>
      </c>
      <c r="D567" s="598"/>
      <c r="E567" s="69">
        <v>-0.5</v>
      </c>
      <c r="F567" s="70">
        <v>1</v>
      </c>
      <c r="G567" s="70"/>
      <c r="H567" s="70">
        <v>2.4</v>
      </c>
      <c r="I567" s="70">
        <f t="shared" si="32"/>
        <v>-1.2</v>
      </c>
      <c r="J567" s="582"/>
      <c r="K567" s="583"/>
      <c r="L567" s="584"/>
      <c r="M567" s="39"/>
    </row>
    <row r="568" spans="1:13" s="34" customFormat="1" x14ac:dyDescent="0.15">
      <c r="A568" s="651"/>
      <c r="B568" s="149"/>
      <c r="C568" s="72" t="s">
        <v>154</v>
      </c>
      <c r="D568" s="599"/>
      <c r="E568" s="69">
        <v>-0.5</v>
      </c>
      <c r="F568" s="70">
        <v>1</v>
      </c>
      <c r="G568" s="70"/>
      <c r="H568" s="70">
        <v>2.4</v>
      </c>
      <c r="I568" s="70">
        <f t="shared" si="32"/>
        <v>-1.2</v>
      </c>
      <c r="J568" s="585"/>
      <c r="K568" s="586"/>
      <c r="L568" s="587"/>
      <c r="M568" s="39"/>
    </row>
    <row r="569" spans="1:13" s="34" customFormat="1" x14ac:dyDescent="0.15">
      <c r="A569" s="643"/>
      <c r="B569" s="644"/>
      <c r="C569" s="644"/>
      <c r="D569" s="644"/>
      <c r="E569" s="644"/>
      <c r="F569" s="644"/>
      <c r="G569" s="644"/>
      <c r="H569" s="645"/>
      <c r="I569" s="65">
        <f>SUM(I543:I568)</f>
        <v>461.85104999999993</v>
      </c>
      <c r="J569" s="64" t="s">
        <v>10</v>
      </c>
      <c r="K569" s="66">
        <f>F572</f>
        <v>105</v>
      </c>
      <c r="L569" s="66">
        <f>ROUND(I569*K569,0)</f>
        <v>48494</v>
      </c>
      <c r="M569" s="39"/>
    </row>
    <row r="570" spans="1:13" s="34" customFormat="1" x14ac:dyDescent="0.15">
      <c r="A570" s="649"/>
      <c r="B570" s="147"/>
      <c r="C570" s="72" t="s">
        <v>23</v>
      </c>
      <c r="D570" s="597"/>
      <c r="E570" s="69" t="s">
        <v>24</v>
      </c>
      <c r="F570" s="70">
        <v>100</v>
      </c>
      <c r="G570" s="70" t="s">
        <v>26</v>
      </c>
      <c r="H570" s="622"/>
      <c r="I570" s="623"/>
      <c r="J570" s="623"/>
      <c r="K570" s="623"/>
      <c r="L570" s="624"/>
      <c r="M570" s="39"/>
    </row>
    <row r="571" spans="1:13" s="34" customFormat="1" x14ac:dyDescent="0.15">
      <c r="A571" s="650"/>
      <c r="B571" s="148"/>
      <c r="C571" s="72" t="s">
        <v>41</v>
      </c>
      <c r="D571" s="598"/>
      <c r="E571" s="69" t="s">
        <v>24</v>
      </c>
      <c r="F571" s="70">
        <f>ROUND(F570*5%,2)</f>
        <v>5</v>
      </c>
      <c r="G571" s="70"/>
      <c r="H571" s="625"/>
      <c r="I571" s="626"/>
      <c r="J571" s="626"/>
      <c r="K571" s="626"/>
      <c r="L571" s="627"/>
      <c r="M571" s="39"/>
    </row>
    <row r="572" spans="1:13" s="34" customFormat="1" x14ac:dyDescent="0.15">
      <c r="A572" s="651"/>
      <c r="B572" s="149"/>
      <c r="C572" s="72"/>
      <c r="D572" s="599"/>
      <c r="E572" s="69" t="s">
        <v>24</v>
      </c>
      <c r="F572" s="70">
        <f>SUM(F570:F571)</f>
        <v>105</v>
      </c>
      <c r="G572" s="70" t="s">
        <v>26</v>
      </c>
      <c r="H572" s="628"/>
      <c r="I572" s="629"/>
      <c r="J572" s="629"/>
      <c r="K572" s="629"/>
      <c r="L572" s="630"/>
      <c r="M572" s="39"/>
    </row>
    <row r="573" spans="1:13" s="34" customFormat="1" x14ac:dyDescent="0.15">
      <c r="A573" s="703"/>
      <c r="B573" s="704"/>
      <c r="C573" s="704"/>
      <c r="D573" s="704"/>
      <c r="E573" s="704"/>
      <c r="F573" s="704"/>
      <c r="G573" s="704"/>
      <c r="H573" s="704"/>
      <c r="I573" s="704"/>
      <c r="J573" s="704"/>
      <c r="K573" s="704"/>
      <c r="L573" s="705"/>
      <c r="M573" s="39"/>
    </row>
    <row r="574" spans="1:13" s="34" customFormat="1" ht="69" customHeight="1" x14ac:dyDescent="0.15">
      <c r="A574" s="50">
        <v>15</v>
      </c>
      <c r="B574" s="234" t="s">
        <v>457</v>
      </c>
      <c r="C574" s="595" t="s">
        <v>216</v>
      </c>
      <c r="D574" s="596"/>
      <c r="E574" s="596"/>
      <c r="F574" s="596"/>
      <c r="G574" s="596"/>
      <c r="H574" s="596"/>
      <c r="I574" s="596"/>
      <c r="J574" s="596"/>
      <c r="K574" s="596"/>
      <c r="L574" s="600"/>
      <c r="M574" s="39"/>
    </row>
    <row r="575" spans="1:13" s="34" customFormat="1" x14ac:dyDescent="0.15">
      <c r="A575" s="649"/>
      <c r="B575" s="147"/>
      <c r="C575" s="72" t="s">
        <v>166</v>
      </c>
      <c r="D575" s="597"/>
      <c r="E575" s="69">
        <v>1</v>
      </c>
      <c r="F575" s="70">
        <v>17.702999999999999</v>
      </c>
      <c r="G575" s="70"/>
      <c r="H575" s="70">
        <v>3.15</v>
      </c>
      <c r="I575" s="70">
        <f>E575*F575*H575</f>
        <v>55.764449999999997</v>
      </c>
      <c r="J575" s="579"/>
      <c r="K575" s="580"/>
      <c r="L575" s="581"/>
      <c r="M575" s="39"/>
    </row>
    <row r="576" spans="1:13" s="34" customFormat="1" x14ac:dyDescent="0.15">
      <c r="A576" s="650"/>
      <c r="B576" s="148"/>
      <c r="C576" s="72" t="s">
        <v>167</v>
      </c>
      <c r="D576" s="598"/>
      <c r="E576" s="69">
        <v>1</v>
      </c>
      <c r="F576" s="70">
        <v>69.415000000000006</v>
      </c>
      <c r="G576" s="70"/>
      <c r="H576" s="70">
        <v>3.15</v>
      </c>
      <c r="I576" s="70">
        <f t="shared" ref="I576:I600" si="33">E576*F576*H576</f>
        <v>218.65725</v>
      </c>
      <c r="J576" s="582"/>
      <c r="K576" s="583"/>
      <c r="L576" s="584"/>
      <c r="M576" s="39"/>
    </row>
    <row r="577" spans="1:13" s="34" customFormat="1" x14ac:dyDescent="0.15">
      <c r="A577" s="650"/>
      <c r="B577" s="148"/>
      <c r="C577" s="72" t="s">
        <v>168</v>
      </c>
      <c r="D577" s="598"/>
      <c r="E577" s="69">
        <v>1</v>
      </c>
      <c r="F577" s="70">
        <v>7</v>
      </c>
      <c r="G577" s="70"/>
      <c r="H577" s="70">
        <v>3.15</v>
      </c>
      <c r="I577" s="70">
        <f t="shared" si="33"/>
        <v>22.05</v>
      </c>
      <c r="J577" s="582"/>
      <c r="K577" s="583"/>
      <c r="L577" s="584"/>
      <c r="M577" s="39"/>
    </row>
    <row r="578" spans="1:13" s="34" customFormat="1" x14ac:dyDescent="0.15">
      <c r="A578" s="650"/>
      <c r="B578" s="148"/>
      <c r="C578" s="72" t="s">
        <v>169</v>
      </c>
      <c r="D578" s="598"/>
      <c r="E578" s="69">
        <v>1</v>
      </c>
      <c r="F578" s="70">
        <v>15.054</v>
      </c>
      <c r="G578" s="70"/>
      <c r="H578" s="70">
        <v>3.15</v>
      </c>
      <c r="I578" s="70">
        <f t="shared" si="33"/>
        <v>47.420099999999998</v>
      </c>
      <c r="J578" s="582"/>
      <c r="K578" s="583"/>
      <c r="L578" s="584"/>
      <c r="M578" s="39"/>
    </row>
    <row r="579" spans="1:13" s="34" customFormat="1" x14ac:dyDescent="0.15">
      <c r="A579" s="650"/>
      <c r="B579" s="148"/>
      <c r="C579" s="72" t="s">
        <v>170</v>
      </c>
      <c r="D579" s="598"/>
      <c r="E579" s="69">
        <v>1</v>
      </c>
      <c r="F579" s="70">
        <v>15.054</v>
      </c>
      <c r="G579" s="70"/>
      <c r="H579" s="70">
        <v>3.15</v>
      </c>
      <c r="I579" s="70">
        <f t="shared" si="33"/>
        <v>47.420099999999998</v>
      </c>
      <c r="J579" s="582"/>
      <c r="K579" s="583"/>
      <c r="L579" s="584"/>
      <c r="M579" s="39"/>
    </row>
    <row r="580" spans="1:13" s="34" customFormat="1" x14ac:dyDescent="0.15">
      <c r="A580" s="650"/>
      <c r="B580" s="148"/>
      <c r="C580" s="72" t="s">
        <v>171</v>
      </c>
      <c r="D580" s="598"/>
      <c r="E580" s="69">
        <v>1</v>
      </c>
      <c r="F580" s="70">
        <v>11.750999999999999</v>
      </c>
      <c r="G580" s="70"/>
      <c r="H580" s="70">
        <v>3.15</v>
      </c>
      <c r="I580" s="70">
        <f t="shared" si="33"/>
        <v>37.015649999999994</v>
      </c>
      <c r="J580" s="582"/>
      <c r="K580" s="583"/>
      <c r="L580" s="584"/>
      <c r="M580" s="39"/>
    </row>
    <row r="581" spans="1:13" s="34" customFormat="1" x14ac:dyDescent="0.15">
      <c r="A581" s="650"/>
      <c r="B581" s="148"/>
      <c r="C581" s="72" t="s">
        <v>172</v>
      </c>
      <c r="D581" s="599"/>
      <c r="E581" s="69">
        <v>1</v>
      </c>
      <c r="F581" s="70">
        <v>23.074999999999999</v>
      </c>
      <c r="G581" s="70"/>
      <c r="H581" s="70">
        <v>3.15</v>
      </c>
      <c r="I581" s="70">
        <f t="shared" si="33"/>
        <v>72.686250000000001</v>
      </c>
      <c r="J581" s="582"/>
      <c r="K581" s="583"/>
      <c r="L581" s="584"/>
      <c r="M581" s="39"/>
    </row>
    <row r="582" spans="1:13" s="34" customFormat="1" x14ac:dyDescent="0.15">
      <c r="A582" s="650"/>
      <c r="B582" s="168"/>
      <c r="C582" s="652" t="s">
        <v>203</v>
      </c>
      <c r="D582" s="653"/>
      <c r="E582" s="653"/>
      <c r="F582" s="653"/>
      <c r="G582" s="653"/>
      <c r="H582" s="653"/>
      <c r="I582" s="654"/>
      <c r="J582" s="582"/>
      <c r="K582" s="583"/>
      <c r="L582" s="584"/>
      <c r="M582" s="39"/>
    </row>
    <row r="583" spans="1:13" s="34" customFormat="1" x14ac:dyDescent="0.15">
      <c r="A583" s="650"/>
      <c r="B583" s="148"/>
      <c r="C583" s="72" t="s">
        <v>92</v>
      </c>
      <c r="D583" s="597"/>
      <c r="E583" s="69">
        <v>-0.5</v>
      </c>
      <c r="F583" s="70">
        <v>2.35</v>
      </c>
      <c r="G583" s="70"/>
      <c r="H583" s="70">
        <v>3</v>
      </c>
      <c r="I583" s="70">
        <f t="shared" si="33"/>
        <v>-3.5250000000000004</v>
      </c>
      <c r="J583" s="582"/>
      <c r="K583" s="583"/>
      <c r="L583" s="584"/>
      <c r="M583" s="39"/>
    </row>
    <row r="584" spans="1:13" s="34" customFormat="1" x14ac:dyDescent="0.15">
      <c r="A584" s="650"/>
      <c r="B584" s="148"/>
      <c r="C584" s="72" t="s">
        <v>139</v>
      </c>
      <c r="D584" s="598"/>
      <c r="E584" s="69">
        <v>-0.5</v>
      </c>
      <c r="F584" s="70">
        <v>1.7450000000000001</v>
      </c>
      <c r="G584" s="70"/>
      <c r="H584" s="70">
        <v>1.5</v>
      </c>
      <c r="I584" s="70">
        <f t="shared" si="33"/>
        <v>-1.3087500000000001</v>
      </c>
      <c r="J584" s="582"/>
      <c r="K584" s="583"/>
      <c r="L584" s="584"/>
      <c r="M584" s="39"/>
    </row>
    <row r="585" spans="1:13" s="34" customFormat="1" x14ac:dyDescent="0.15">
      <c r="A585" s="650"/>
      <c r="B585" s="148"/>
      <c r="C585" s="72" t="s">
        <v>139</v>
      </c>
      <c r="D585" s="598"/>
      <c r="E585" s="69">
        <v>-0.5</v>
      </c>
      <c r="F585" s="70">
        <v>1.425</v>
      </c>
      <c r="G585" s="70"/>
      <c r="H585" s="70">
        <v>1.5</v>
      </c>
      <c r="I585" s="70">
        <f t="shared" si="33"/>
        <v>-1.0687500000000001</v>
      </c>
      <c r="J585" s="582"/>
      <c r="K585" s="583"/>
      <c r="L585" s="584"/>
      <c r="M585" s="39"/>
    </row>
    <row r="586" spans="1:13" s="34" customFormat="1" x14ac:dyDescent="0.15">
      <c r="A586" s="650"/>
      <c r="B586" s="148"/>
      <c r="C586" s="72" t="s">
        <v>139</v>
      </c>
      <c r="D586" s="598"/>
      <c r="E586" s="69">
        <v>-0.5</v>
      </c>
      <c r="F586" s="70">
        <v>1.8</v>
      </c>
      <c r="G586" s="70"/>
      <c r="H586" s="70">
        <v>1.5</v>
      </c>
      <c r="I586" s="70">
        <f t="shared" si="33"/>
        <v>-1.35</v>
      </c>
      <c r="J586" s="582"/>
      <c r="K586" s="583"/>
      <c r="L586" s="584"/>
      <c r="M586" s="39"/>
    </row>
    <row r="587" spans="1:13" s="34" customFormat="1" x14ac:dyDescent="0.15">
      <c r="A587" s="650"/>
      <c r="B587" s="148"/>
      <c r="C587" s="72" t="s">
        <v>140</v>
      </c>
      <c r="D587" s="598"/>
      <c r="E587" s="69">
        <v>-0.5</v>
      </c>
      <c r="F587" s="70">
        <v>3.5150000000000001</v>
      </c>
      <c r="G587" s="70"/>
      <c r="H587" s="70">
        <v>1.5</v>
      </c>
      <c r="I587" s="70">
        <f t="shared" si="33"/>
        <v>-2.63625</v>
      </c>
      <c r="J587" s="582"/>
      <c r="K587" s="583"/>
      <c r="L587" s="584"/>
      <c r="M587" s="39"/>
    </row>
    <row r="588" spans="1:13" s="34" customFormat="1" x14ac:dyDescent="0.15">
      <c r="A588" s="650"/>
      <c r="B588" s="148"/>
      <c r="C588" s="72" t="s">
        <v>141</v>
      </c>
      <c r="D588" s="598"/>
      <c r="E588" s="69">
        <v>-0.5</v>
      </c>
      <c r="F588" s="70">
        <v>3.48</v>
      </c>
      <c r="G588" s="70"/>
      <c r="H588" s="70">
        <v>1.5</v>
      </c>
      <c r="I588" s="70">
        <f t="shared" si="33"/>
        <v>-2.61</v>
      </c>
      <c r="J588" s="582"/>
      <c r="K588" s="583"/>
      <c r="L588" s="584"/>
      <c r="M588" s="39"/>
    </row>
    <row r="589" spans="1:13" s="34" customFormat="1" x14ac:dyDescent="0.15">
      <c r="A589" s="650"/>
      <c r="B589" s="148"/>
      <c r="C589" s="72" t="s">
        <v>142</v>
      </c>
      <c r="D589" s="598"/>
      <c r="E589" s="69">
        <v>-0.5</v>
      </c>
      <c r="F589" s="70">
        <v>1.8</v>
      </c>
      <c r="G589" s="70"/>
      <c r="H589" s="70">
        <v>1.5</v>
      </c>
      <c r="I589" s="70">
        <f t="shared" si="33"/>
        <v>-1.35</v>
      </c>
      <c r="J589" s="582"/>
      <c r="K589" s="583"/>
      <c r="L589" s="584"/>
      <c r="M589" s="39"/>
    </row>
    <row r="590" spans="1:13" s="34" customFormat="1" x14ac:dyDescent="0.15">
      <c r="A590" s="650"/>
      <c r="B590" s="148"/>
      <c r="C590" s="72" t="s">
        <v>145</v>
      </c>
      <c r="D590" s="598"/>
      <c r="E590" s="69">
        <v>-0.5</v>
      </c>
      <c r="F590" s="70">
        <v>1.8</v>
      </c>
      <c r="G590" s="70"/>
      <c r="H590" s="70">
        <v>1.5</v>
      </c>
      <c r="I590" s="70">
        <f t="shared" si="33"/>
        <v>-1.35</v>
      </c>
      <c r="J590" s="582"/>
      <c r="K590" s="583"/>
      <c r="L590" s="584"/>
      <c r="M590" s="39"/>
    </row>
    <row r="591" spans="1:13" s="34" customFormat="1" x14ac:dyDescent="0.15">
      <c r="A591" s="650"/>
      <c r="B591" s="148"/>
      <c r="C591" s="72" t="s">
        <v>146</v>
      </c>
      <c r="D591" s="598"/>
      <c r="E591" s="69">
        <v>-0.5</v>
      </c>
      <c r="F591" s="70">
        <v>1.57</v>
      </c>
      <c r="G591" s="70"/>
      <c r="H591" s="70">
        <v>1.5</v>
      </c>
      <c r="I591" s="70">
        <f t="shared" si="33"/>
        <v>-1.1775</v>
      </c>
      <c r="J591" s="582"/>
      <c r="K591" s="583"/>
      <c r="L591" s="584"/>
      <c r="M591" s="39"/>
    </row>
    <row r="592" spans="1:13" s="34" customFormat="1" x14ac:dyDescent="0.15">
      <c r="A592" s="650"/>
      <c r="B592" s="148"/>
      <c r="C592" s="72" t="s">
        <v>148</v>
      </c>
      <c r="D592" s="598"/>
      <c r="E592" s="69">
        <v>-0.5</v>
      </c>
      <c r="F592" s="70">
        <f>4.965-0.375</f>
        <v>4.59</v>
      </c>
      <c r="G592" s="70"/>
      <c r="H592" s="70">
        <v>1.5</v>
      </c>
      <c r="I592" s="70">
        <f t="shared" si="33"/>
        <v>-3.4424999999999999</v>
      </c>
      <c r="J592" s="582"/>
      <c r="K592" s="583"/>
      <c r="L592" s="584"/>
      <c r="M592" s="39"/>
    </row>
    <row r="593" spans="1:13" s="34" customFormat="1" x14ac:dyDescent="0.15">
      <c r="A593" s="650"/>
      <c r="B593" s="148"/>
      <c r="C593" s="715" t="s">
        <v>101</v>
      </c>
      <c r="D593" s="598"/>
      <c r="E593" s="69">
        <v>-0.5</v>
      </c>
      <c r="F593" s="70">
        <v>3.4350000000000001</v>
      </c>
      <c r="G593" s="70"/>
      <c r="H593" s="70">
        <v>2.4</v>
      </c>
      <c r="I593" s="70">
        <f t="shared" si="33"/>
        <v>-4.1219999999999999</v>
      </c>
      <c r="J593" s="582"/>
      <c r="K593" s="583"/>
      <c r="L593" s="584"/>
      <c r="M593" s="39"/>
    </row>
    <row r="594" spans="1:13" s="34" customFormat="1" x14ac:dyDescent="0.15">
      <c r="A594" s="650"/>
      <c r="B594" s="148"/>
      <c r="C594" s="717"/>
      <c r="D594" s="598"/>
      <c r="E594" s="69">
        <v>-0.5</v>
      </c>
      <c r="F594" s="70">
        <v>2.42</v>
      </c>
      <c r="G594" s="70"/>
      <c r="H594" s="70">
        <v>2.4</v>
      </c>
      <c r="I594" s="70">
        <f t="shared" si="33"/>
        <v>-2.9039999999999999</v>
      </c>
      <c r="J594" s="582"/>
      <c r="K594" s="583"/>
      <c r="L594" s="584"/>
      <c r="M594" s="39"/>
    </row>
    <row r="595" spans="1:13" s="34" customFormat="1" x14ac:dyDescent="0.15">
      <c r="A595" s="650"/>
      <c r="B595" s="148"/>
      <c r="C595" s="716"/>
      <c r="D595" s="598"/>
      <c r="E595" s="69">
        <v>-0.5</v>
      </c>
      <c r="F595" s="70">
        <v>4.335</v>
      </c>
      <c r="G595" s="70"/>
      <c r="H595" s="70">
        <v>2.4</v>
      </c>
      <c r="I595" s="70">
        <f t="shared" si="33"/>
        <v>-5.202</v>
      </c>
      <c r="J595" s="582"/>
      <c r="K595" s="583"/>
      <c r="L595" s="584"/>
      <c r="M595" s="39"/>
    </row>
    <row r="596" spans="1:13" s="34" customFormat="1" x14ac:dyDescent="0.15">
      <c r="A596" s="650"/>
      <c r="B596" s="148"/>
      <c r="C596" s="72" t="s">
        <v>150</v>
      </c>
      <c r="D596" s="598"/>
      <c r="E596" s="69">
        <v>-0.5</v>
      </c>
      <c r="F596" s="70">
        <v>0.93</v>
      </c>
      <c r="G596" s="70"/>
      <c r="H596" s="70">
        <v>2.4</v>
      </c>
      <c r="I596" s="70">
        <f t="shared" si="33"/>
        <v>-1.1160000000000001</v>
      </c>
      <c r="J596" s="582"/>
      <c r="K596" s="583"/>
      <c r="L596" s="584"/>
      <c r="M596" s="39"/>
    </row>
    <row r="597" spans="1:13" s="34" customFormat="1" x14ac:dyDescent="0.15">
      <c r="A597" s="650"/>
      <c r="B597" s="148"/>
      <c r="C597" s="72" t="s">
        <v>151</v>
      </c>
      <c r="D597" s="598"/>
      <c r="E597" s="69">
        <v>-0.5</v>
      </c>
      <c r="F597" s="70">
        <v>1</v>
      </c>
      <c r="G597" s="70"/>
      <c r="H597" s="70">
        <v>2.4</v>
      </c>
      <c r="I597" s="70">
        <f t="shared" si="33"/>
        <v>-1.2</v>
      </c>
      <c r="J597" s="582"/>
      <c r="K597" s="583"/>
      <c r="L597" s="584"/>
      <c r="M597" s="39"/>
    </row>
    <row r="598" spans="1:13" s="34" customFormat="1" x14ac:dyDescent="0.15">
      <c r="A598" s="650"/>
      <c r="B598" s="148"/>
      <c r="C598" s="72" t="s">
        <v>152</v>
      </c>
      <c r="D598" s="598"/>
      <c r="E598" s="69">
        <v>-1</v>
      </c>
      <c r="F598" s="70">
        <v>1</v>
      </c>
      <c r="G598" s="70"/>
      <c r="H598" s="70">
        <v>2.4</v>
      </c>
      <c r="I598" s="70">
        <f t="shared" si="33"/>
        <v>-2.4</v>
      </c>
      <c r="J598" s="582"/>
      <c r="K598" s="583"/>
      <c r="L598" s="584"/>
      <c r="M598" s="39"/>
    </row>
    <row r="599" spans="1:13" s="34" customFormat="1" x14ac:dyDescent="0.15">
      <c r="A599" s="650"/>
      <c r="B599" s="148"/>
      <c r="C599" s="72" t="s">
        <v>153</v>
      </c>
      <c r="D599" s="598"/>
      <c r="E599" s="69">
        <v>-0.5</v>
      </c>
      <c r="F599" s="70">
        <v>1</v>
      </c>
      <c r="G599" s="70"/>
      <c r="H599" s="70">
        <v>2.4</v>
      </c>
      <c r="I599" s="70">
        <f t="shared" si="33"/>
        <v>-1.2</v>
      </c>
      <c r="J599" s="582"/>
      <c r="K599" s="583"/>
      <c r="L599" s="584"/>
      <c r="M599" s="39"/>
    </row>
    <row r="600" spans="1:13" s="34" customFormat="1" x14ac:dyDescent="0.15">
      <c r="A600" s="651"/>
      <c r="B600" s="149"/>
      <c r="C600" s="72" t="s">
        <v>154</v>
      </c>
      <c r="D600" s="599"/>
      <c r="E600" s="69">
        <v>-0.5</v>
      </c>
      <c r="F600" s="70">
        <v>1</v>
      </c>
      <c r="G600" s="70"/>
      <c r="H600" s="70">
        <v>2.4</v>
      </c>
      <c r="I600" s="70">
        <f t="shared" si="33"/>
        <v>-1.2</v>
      </c>
      <c r="J600" s="585"/>
      <c r="K600" s="586"/>
      <c r="L600" s="587"/>
      <c r="M600" s="39"/>
    </row>
    <row r="601" spans="1:13" s="34" customFormat="1" x14ac:dyDescent="0.15">
      <c r="A601" s="643"/>
      <c r="B601" s="644"/>
      <c r="C601" s="644"/>
      <c r="D601" s="644"/>
      <c r="E601" s="644"/>
      <c r="F601" s="644"/>
      <c r="G601" s="644"/>
      <c r="H601" s="645"/>
      <c r="I601" s="65">
        <f>SUM(I575:I600)</f>
        <v>461.85104999999993</v>
      </c>
      <c r="J601" s="64" t="s">
        <v>10</v>
      </c>
      <c r="K601" s="66">
        <f>F604</f>
        <v>115.5</v>
      </c>
      <c r="L601" s="66">
        <f>ROUND(I601*K601,0)</f>
        <v>53344</v>
      </c>
      <c r="M601" s="39"/>
    </row>
    <row r="602" spans="1:13" s="34" customFormat="1" x14ac:dyDescent="0.15">
      <c r="A602" s="649"/>
      <c r="B602" s="147"/>
      <c r="C602" s="72" t="s">
        <v>23</v>
      </c>
      <c r="D602" s="597"/>
      <c r="E602" s="69" t="s">
        <v>24</v>
      </c>
      <c r="F602" s="70">
        <v>110</v>
      </c>
      <c r="G602" s="70" t="s">
        <v>26</v>
      </c>
      <c r="H602" s="622"/>
      <c r="I602" s="623"/>
      <c r="J602" s="623"/>
      <c r="K602" s="623"/>
      <c r="L602" s="624"/>
      <c r="M602" s="39"/>
    </row>
    <row r="603" spans="1:13" s="34" customFormat="1" x14ac:dyDescent="0.15">
      <c r="A603" s="650"/>
      <c r="B603" s="148"/>
      <c r="C603" s="72" t="s">
        <v>41</v>
      </c>
      <c r="D603" s="598"/>
      <c r="E603" s="69" t="s">
        <v>24</v>
      </c>
      <c r="F603" s="70">
        <f>ROUND(F602*5%,2)</f>
        <v>5.5</v>
      </c>
      <c r="G603" s="70"/>
      <c r="H603" s="625"/>
      <c r="I603" s="626"/>
      <c r="J603" s="626"/>
      <c r="K603" s="626"/>
      <c r="L603" s="627"/>
      <c r="M603" s="39"/>
    </row>
    <row r="604" spans="1:13" s="34" customFormat="1" x14ac:dyDescent="0.15">
      <c r="A604" s="651"/>
      <c r="B604" s="149"/>
      <c r="C604" s="72"/>
      <c r="D604" s="599"/>
      <c r="E604" s="69" t="s">
        <v>24</v>
      </c>
      <c r="F604" s="70">
        <f>SUM(F602:F603)</f>
        <v>115.5</v>
      </c>
      <c r="G604" s="70" t="s">
        <v>26</v>
      </c>
      <c r="H604" s="628"/>
      <c r="I604" s="629"/>
      <c r="J604" s="629"/>
      <c r="K604" s="629"/>
      <c r="L604" s="630"/>
      <c r="M604" s="39"/>
    </row>
    <row r="605" spans="1:13" s="34" customFormat="1" x14ac:dyDescent="0.15">
      <c r="A605" s="703"/>
      <c r="B605" s="704"/>
      <c r="C605" s="704"/>
      <c r="D605" s="704"/>
      <c r="E605" s="704"/>
      <c r="F605" s="704"/>
      <c r="G605" s="704"/>
      <c r="H605" s="704"/>
      <c r="I605" s="704"/>
      <c r="J605" s="704"/>
      <c r="K605" s="704"/>
      <c r="L605" s="705"/>
      <c r="M605" s="39"/>
    </row>
    <row r="606" spans="1:13" s="34" customFormat="1" ht="187.5" customHeight="1" x14ac:dyDescent="0.15">
      <c r="A606" s="50">
        <v>16</v>
      </c>
      <c r="B606" s="234" t="s">
        <v>458</v>
      </c>
      <c r="C606" s="766" t="s">
        <v>364</v>
      </c>
      <c r="D606" s="767"/>
      <c r="E606" s="767"/>
      <c r="F606" s="767"/>
      <c r="G606" s="767"/>
      <c r="H606" s="767"/>
      <c r="I606" s="767"/>
      <c r="J606" s="767"/>
      <c r="K606" s="767"/>
      <c r="L606" s="768"/>
      <c r="M606" s="39"/>
    </row>
    <row r="607" spans="1:13" s="34" customFormat="1" x14ac:dyDescent="0.15">
      <c r="A607" s="121"/>
      <c r="B607" s="197"/>
      <c r="C607" s="120" t="s">
        <v>31</v>
      </c>
      <c r="D607" s="117">
        <v>2.5</v>
      </c>
      <c r="E607" s="121">
        <v>2</v>
      </c>
      <c r="F607" s="119">
        <v>1</v>
      </c>
      <c r="G607" s="119"/>
      <c r="H607" s="119">
        <v>2.4</v>
      </c>
      <c r="I607" s="119">
        <f>D607*E607*F607*H607</f>
        <v>12</v>
      </c>
      <c r="J607" s="64" t="s">
        <v>10</v>
      </c>
      <c r="K607" s="66">
        <f>F610</f>
        <v>710.85</v>
      </c>
      <c r="L607" s="66">
        <f>ROUND(I607*K607,0)</f>
        <v>8530</v>
      </c>
      <c r="M607" s="39"/>
    </row>
    <row r="608" spans="1:13" s="34" customFormat="1" x14ac:dyDescent="0.15">
      <c r="A608" s="649"/>
      <c r="B608" s="147"/>
      <c r="C608" s="72" t="s">
        <v>23</v>
      </c>
      <c r="D608" s="597"/>
      <c r="E608" s="69" t="s">
        <v>24</v>
      </c>
      <c r="F608" s="70">
        <v>677</v>
      </c>
      <c r="G608" s="70" t="s">
        <v>26</v>
      </c>
      <c r="H608" s="622"/>
      <c r="I608" s="623"/>
      <c r="J608" s="623"/>
      <c r="K608" s="623"/>
      <c r="L608" s="624"/>
      <c r="M608" s="39"/>
    </row>
    <row r="609" spans="1:13" s="34" customFormat="1" x14ac:dyDescent="0.15">
      <c r="A609" s="650"/>
      <c r="B609" s="148"/>
      <c r="C609" s="72" t="s">
        <v>41</v>
      </c>
      <c r="D609" s="598"/>
      <c r="E609" s="69" t="s">
        <v>24</v>
      </c>
      <c r="F609" s="70">
        <f>ROUND(F608*5%,2)</f>
        <v>33.85</v>
      </c>
      <c r="G609" s="70"/>
      <c r="H609" s="625"/>
      <c r="I609" s="626"/>
      <c r="J609" s="626"/>
      <c r="K609" s="626"/>
      <c r="L609" s="627"/>
      <c r="M609" s="39"/>
    </row>
    <row r="610" spans="1:13" s="34" customFormat="1" x14ac:dyDescent="0.15">
      <c r="A610" s="651"/>
      <c r="B610" s="149"/>
      <c r="C610" s="72"/>
      <c r="D610" s="599"/>
      <c r="E610" s="69" t="s">
        <v>24</v>
      </c>
      <c r="F610" s="70">
        <f>SUM(F608:F609)</f>
        <v>710.85</v>
      </c>
      <c r="G610" s="70" t="s">
        <v>26</v>
      </c>
      <c r="H610" s="628"/>
      <c r="I610" s="629"/>
      <c r="J610" s="629"/>
      <c r="K610" s="629"/>
      <c r="L610" s="630"/>
      <c r="M610" s="39"/>
    </row>
    <row r="611" spans="1:13" s="34" customFormat="1" x14ac:dyDescent="0.15">
      <c r="A611" s="703"/>
      <c r="B611" s="704"/>
      <c r="C611" s="704"/>
      <c r="D611" s="704"/>
      <c r="E611" s="704"/>
      <c r="F611" s="704"/>
      <c r="G611" s="704"/>
      <c r="H611" s="704"/>
      <c r="I611" s="704"/>
      <c r="J611" s="704"/>
      <c r="K611" s="704"/>
      <c r="L611" s="705"/>
      <c r="M611" s="39"/>
    </row>
    <row r="612" spans="1:13" s="34" customFormat="1" ht="80.25" customHeight="1" x14ac:dyDescent="0.15">
      <c r="A612" s="22">
        <v>17</v>
      </c>
      <c r="B612" s="234" t="s">
        <v>459</v>
      </c>
      <c r="C612" s="595" t="s">
        <v>221</v>
      </c>
      <c r="D612" s="596"/>
      <c r="E612" s="596"/>
      <c r="F612" s="596"/>
      <c r="G612" s="596"/>
      <c r="H612" s="596"/>
      <c r="I612" s="596"/>
      <c r="J612" s="596"/>
      <c r="K612" s="596"/>
      <c r="L612" s="600"/>
      <c r="M612" s="39"/>
    </row>
    <row r="613" spans="1:13" s="34" customFormat="1" x14ac:dyDescent="0.15">
      <c r="A613" s="22"/>
      <c r="B613" s="22" t="s">
        <v>223</v>
      </c>
      <c r="C613" s="691" t="s">
        <v>222</v>
      </c>
      <c r="D613" s="691"/>
      <c r="E613" s="691"/>
      <c r="F613" s="691"/>
      <c r="G613" s="691"/>
      <c r="H613" s="691"/>
      <c r="I613" s="691"/>
      <c r="J613" s="678"/>
      <c r="K613" s="679"/>
      <c r="L613" s="680"/>
      <c r="M613" s="39"/>
    </row>
    <row r="614" spans="1:13" x14ac:dyDescent="0.15">
      <c r="A614" s="649"/>
      <c r="B614" s="147"/>
      <c r="C614" s="72" t="s">
        <v>166</v>
      </c>
      <c r="D614" s="597"/>
      <c r="E614" s="69">
        <v>1</v>
      </c>
      <c r="F614" s="70">
        <v>19.556999999999999</v>
      </c>
      <c r="G614" s="70"/>
      <c r="H614" s="70"/>
      <c r="I614" s="70">
        <f>E614*F614</f>
        <v>19.556999999999999</v>
      </c>
      <c r="J614" s="681"/>
      <c r="K614" s="682"/>
      <c r="L614" s="683"/>
      <c r="M614" s="38"/>
    </row>
    <row r="615" spans="1:13" x14ac:dyDescent="0.15">
      <c r="A615" s="650"/>
      <c r="B615" s="148"/>
      <c r="C615" s="72" t="s">
        <v>167</v>
      </c>
      <c r="D615" s="598"/>
      <c r="E615" s="69">
        <v>1</v>
      </c>
      <c r="F615" s="70">
        <v>120.254</v>
      </c>
      <c r="G615" s="70"/>
      <c r="H615" s="70"/>
      <c r="I615" s="70">
        <f t="shared" ref="I615:I620" si="34">E615*F615</f>
        <v>120.254</v>
      </c>
      <c r="J615" s="681"/>
      <c r="K615" s="682"/>
      <c r="L615" s="683"/>
      <c r="M615" s="38"/>
    </row>
    <row r="616" spans="1:13" x14ac:dyDescent="0.15">
      <c r="A616" s="650"/>
      <c r="B616" s="148"/>
      <c r="C616" s="72" t="s">
        <v>168</v>
      </c>
      <c r="D616" s="598"/>
      <c r="E616" s="69">
        <v>1</v>
      </c>
      <c r="F616" s="70">
        <v>2.923</v>
      </c>
      <c r="G616" s="70"/>
      <c r="H616" s="70"/>
      <c r="I616" s="70">
        <f t="shared" si="34"/>
        <v>2.923</v>
      </c>
      <c r="J616" s="681"/>
      <c r="K616" s="682"/>
      <c r="L616" s="683"/>
      <c r="M616" s="38"/>
    </row>
    <row r="617" spans="1:13" x14ac:dyDescent="0.15">
      <c r="A617" s="650"/>
      <c r="B617" s="148"/>
      <c r="C617" s="72" t="s">
        <v>169</v>
      </c>
      <c r="D617" s="598"/>
      <c r="E617" s="69">
        <v>1</v>
      </c>
      <c r="F617" s="70">
        <v>13.787000000000001</v>
      </c>
      <c r="G617" s="70"/>
      <c r="H617" s="70"/>
      <c r="I617" s="70">
        <f t="shared" si="34"/>
        <v>13.787000000000001</v>
      </c>
      <c r="J617" s="681"/>
      <c r="K617" s="682"/>
      <c r="L617" s="683"/>
      <c r="M617" s="38"/>
    </row>
    <row r="618" spans="1:13" x14ac:dyDescent="0.15">
      <c r="A618" s="650"/>
      <c r="B618" s="148"/>
      <c r="C618" s="72" t="s">
        <v>170</v>
      </c>
      <c r="D618" s="598"/>
      <c r="E618" s="69">
        <v>1</v>
      </c>
      <c r="F618" s="70">
        <v>13.787000000000001</v>
      </c>
      <c r="G618" s="70"/>
      <c r="H618" s="70"/>
      <c r="I618" s="70">
        <f t="shared" si="34"/>
        <v>13.787000000000001</v>
      </c>
      <c r="J618" s="681"/>
      <c r="K618" s="682"/>
      <c r="L618" s="683"/>
      <c r="M618" s="38"/>
    </row>
    <row r="619" spans="1:13" x14ac:dyDescent="0.15">
      <c r="A619" s="650"/>
      <c r="B619" s="148"/>
      <c r="C619" s="72" t="s">
        <v>171</v>
      </c>
      <c r="D619" s="598"/>
      <c r="E619" s="69">
        <v>1</v>
      </c>
      <c r="F619" s="70">
        <v>8.5869999999999997</v>
      </c>
      <c r="G619" s="70"/>
      <c r="H619" s="70"/>
      <c r="I619" s="70">
        <f t="shared" si="34"/>
        <v>8.5869999999999997</v>
      </c>
      <c r="J619" s="681"/>
      <c r="K619" s="682"/>
      <c r="L619" s="683"/>
      <c r="M619" s="38"/>
    </row>
    <row r="620" spans="1:13" x14ac:dyDescent="0.15">
      <c r="A620" s="651"/>
      <c r="B620" s="149"/>
      <c r="C620" s="72" t="s">
        <v>172</v>
      </c>
      <c r="D620" s="599"/>
      <c r="E620" s="69">
        <v>1</v>
      </c>
      <c r="F620" s="70">
        <v>31.334</v>
      </c>
      <c r="G620" s="70"/>
      <c r="H620" s="70"/>
      <c r="I620" s="70">
        <f t="shared" si="34"/>
        <v>31.334</v>
      </c>
      <c r="J620" s="684"/>
      <c r="K620" s="685"/>
      <c r="L620" s="686"/>
      <c r="M620" s="38"/>
    </row>
    <row r="621" spans="1:13" s="34" customFormat="1" x14ac:dyDescent="0.15">
      <c r="A621" s="601"/>
      <c r="B621" s="602"/>
      <c r="C621" s="602"/>
      <c r="D621" s="602"/>
      <c r="E621" s="602"/>
      <c r="F621" s="602"/>
      <c r="G621" s="602"/>
      <c r="H621" s="603"/>
      <c r="I621" s="65">
        <f>SUM(I614:I620)</f>
        <v>210.22900000000001</v>
      </c>
      <c r="J621" s="63" t="s">
        <v>10</v>
      </c>
      <c r="K621" s="102">
        <f>+F624</f>
        <v>1892.1</v>
      </c>
      <c r="L621" s="66">
        <f>ROUND(I621*K621,0)</f>
        <v>397774</v>
      </c>
      <c r="M621" s="39"/>
    </row>
    <row r="622" spans="1:13" x14ac:dyDescent="0.15">
      <c r="A622" s="649"/>
      <c r="B622" s="147"/>
      <c r="C622" s="68" t="s">
        <v>23</v>
      </c>
      <c r="D622" s="616"/>
      <c r="E622" s="69" t="s">
        <v>24</v>
      </c>
      <c r="F622" s="70">
        <v>1802</v>
      </c>
      <c r="G622" s="70" t="s">
        <v>26</v>
      </c>
      <c r="H622" s="622"/>
      <c r="I622" s="623"/>
      <c r="J622" s="623"/>
      <c r="K622" s="623"/>
      <c r="L622" s="624"/>
      <c r="M622" s="38"/>
    </row>
    <row r="623" spans="1:13" x14ac:dyDescent="0.15">
      <c r="A623" s="650"/>
      <c r="B623" s="148"/>
      <c r="C623" s="68" t="s">
        <v>41</v>
      </c>
      <c r="D623" s="617"/>
      <c r="E623" s="69" t="s">
        <v>24</v>
      </c>
      <c r="F623" s="70">
        <f>+ROUND(F622*5%,2)</f>
        <v>90.1</v>
      </c>
      <c r="G623" s="70"/>
      <c r="H623" s="625"/>
      <c r="I623" s="626"/>
      <c r="J623" s="626"/>
      <c r="K623" s="626"/>
      <c r="L623" s="627"/>
      <c r="M623" s="38"/>
    </row>
    <row r="624" spans="1:13" x14ac:dyDescent="0.15">
      <c r="A624" s="651"/>
      <c r="B624" s="149"/>
      <c r="C624" s="68"/>
      <c r="D624" s="618"/>
      <c r="E624" s="69" t="s">
        <v>24</v>
      </c>
      <c r="F624" s="70">
        <f>SUM(F622:F623)</f>
        <v>1892.1</v>
      </c>
      <c r="G624" s="70" t="s">
        <v>26</v>
      </c>
      <c r="H624" s="628"/>
      <c r="I624" s="629"/>
      <c r="J624" s="629"/>
      <c r="K624" s="629"/>
      <c r="L624" s="630"/>
      <c r="M624" s="38"/>
    </row>
    <row r="625" spans="1:14" x14ac:dyDescent="0.15">
      <c r="A625" s="592"/>
      <c r="B625" s="593"/>
      <c r="C625" s="593"/>
      <c r="D625" s="593"/>
      <c r="E625" s="593"/>
      <c r="F625" s="593"/>
      <c r="G625" s="593"/>
      <c r="H625" s="593"/>
      <c r="I625" s="593"/>
      <c r="J625" s="593"/>
      <c r="K625" s="593"/>
      <c r="L625" s="594"/>
      <c r="M625" s="38"/>
    </row>
    <row r="626" spans="1:14" s="34" customFormat="1" ht="67.5" customHeight="1" x14ac:dyDescent="0.15">
      <c r="A626" s="56">
        <v>18</v>
      </c>
      <c r="B626" s="234" t="s">
        <v>460</v>
      </c>
      <c r="C626" s="595" t="s">
        <v>218</v>
      </c>
      <c r="D626" s="596"/>
      <c r="E626" s="596"/>
      <c r="F626" s="596"/>
      <c r="G626" s="596"/>
      <c r="H626" s="596"/>
      <c r="I626" s="596"/>
      <c r="J626" s="596"/>
      <c r="K626" s="596"/>
      <c r="L626" s="600"/>
      <c r="M626" s="39"/>
    </row>
    <row r="627" spans="1:14" x14ac:dyDescent="0.15">
      <c r="A627" s="55"/>
      <c r="B627" s="55" t="s">
        <v>220</v>
      </c>
      <c r="C627" s="691" t="s">
        <v>219</v>
      </c>
      <c r="D627" s="691"/>
      <c r="E627" s="691"/>
      <c r="F627" s="691"/>
      <c r="G627" s="691"/>
      <c r="H627" s="691"/>
      <c r="I627" s="691"/>
      <c r="J627" s="579"/>
      <c r="K627" s="580"/>
      <c r="L627" s="581"/>
      <c r="M627" s="38"/>
    </row>
    <row r="628" spans="1:14" x14ac:dyDescent="0.15">
      <c r="A628" s="589"/>
      <c r="B628" s="153"/>
      <c r="C628" s="72" t="s">
        <v>121</v>
      </c>
      <c r="D628" s="597"/>
      <c r="E628" s="69">
        <v>1</v>
      </c>
      <c r="F628" s="70">
        <v>3.8109999999999999</v>
      </c>
      <c r="G628" s="70"/>
      <c r="H628" s="70"/>
      <c r="I628" s="70">
        <f>E628*F628</f>
        <v>3.8109999999999999</v>
      </c>
      <c r="J628" s="582"/>
      <c r="K628" s="583"/>
      <c r="L628" s="584"/>
      <c r="M628" s="38"/>
    </row>
    <row r="629" spans="1:14" x14ac:dyDescent="0.15">
      <c r="A629" s="590"/>
      <c r="B629" s="154"/>
      <c r="C629" s="72" t="s">
        <v>125</v>
      </c>
      <c r="D629" s="598"/>
      <c r="E629" s="69">
        <v>1</v>
      </c>
      <c r="F629" s="70">
        <v>5.9660000000000002</v>
      </c>
      <c r="G629" s="70"/>
      <c r="H629" s="70"/>
      <c r="I629" s="70">
        <f>E629*F629</f>
        <v>5.9660000000000002</v>
      </c>
      <c r="J629" s="582"/>
      <c r="K629" s="583"/>
      <c r="L629" s="584"/>
      <c r="M629" s="38"/>
    </row>
    <row r="630" spans="1:14" x14ac:dyDescent="0.15">
      <c r="A630" s="590"/>
      <c r="B630" s="154"/>
      <c r="C630" s="72" t="s">
        <v>130</v>
      </c>
      <c r="D630" s="598"/>
      <c r="E630" s="69">
        <v>1</v>
      </c>
      <c r="F630" s="70">
        <v>2.246</v>
      </c>
      <c r="G630" s="70"/>
      <c r="H630" s="70"/>
      <c r="I630" s="70">
        <f>E630*F630</f>
        <v>2.246</v>
      </c>
      <c r="J630" s="582"/>
      <c r="K630" s="583"/>
      <c r="L630" s="584"/>
      <c r="M630" s="38"/>
    </row>
    <row r="631" spans="1:14" x14ac:dyDescent="0.15">
      <c r="A631" s="590"/>
      <c r="B631" s="154"/>
      <c r="C631" s="72" t="s">
        <v>130</v>
      </c>
      <c r="D631" s="598"/>
      <c r="E631" s="69">
        <v>1</v>
      </c>
      <c r="F631" s="70">
        <v>2.246</v>
      </c>
      <c r="G631" s="70"/>
      <c r="H631" s="70"/>
      <c r="I631" s="70">
        <f>E631*F631</f>
        <v>2.246</v>
      </c>
      <c r="J631" s="582"/>
      <c r="K631" s="583"/>
      <c r="L631" s="584"/>
      <c r="M631" s="38"/>
    </row>
    <row r="632" spans="1:14" s="43" customFormat="1" x14ac:dyDescent="0.15">
      <c r="A632" s="591"/>
      <c r="B632" s="155"/>
      <c r="C632" s="68" t="s">
        <v>19</v>
      </c>
      <c r="D632" s="599"/>
      <c r="E632" s="69">
        <v>1</v>
      </c>
      <c r="F632" s="70">
        <v>159.05000000000001</v>
      </c>
      <c r="G632" s="70">
        <v>0.1</v>
      </c>
      <c r="H632" s="70"/>
      <c r="I632" s="70">
        <f>E632*F632*G632</f>
        <v>15.905000000000001</v>
      </c>
      <c r="J632" s="585"/>
      <c r="K632" s="586"/>
      <c r="L632" s="587"/>
      <c r="M632" s="44"/>
    </row>
    <row r="633" spans="1:14" x14ac:dyDescent="0.15">
      <c r="A633" s="601"/>
      <c r="B633" s="602"/>
      <c r="C633" s="602"/>
      <c r="D633" s="602"/>
      <c r="E633" s="602"/>
      <c r="F633" s="602"/>
      <c r="G633" s="602"/>
      <c r="H633" s="603"/>
      <c r="I633" s="65">
        <f>SUM(I628:I632)</f>
        <v>30.174000000000003</v>
      </c>
      <c r="J633" s="64" t="s">
        <v>10</v>
      </c>
      <c r="K633" s="66">
        <f>F636</f>
        <v>1202.25</v>
      </c>
      <c r="L633" s="66">
        <f>ROUND(I633*K633,0)</f>
        <v>36277</v>
      </c>
      <c r="M633" s="39"/>
      <c r="N633" s="34"/>
    </row>
    <row r="634" spans="1:14" x14ac:dyDescent="0.15">
      <c r="A634" s="589"/>
      <c r="B634" s="153"/>
      <c r="C634" s="68" t="s">
        <v>23</v>
      </c>
      <c r="D634" s="616"/>
      <c r="E634" s="69" t="s">
        <v>24</v>
      </c>
      <c r="F634" s="70">
        <v>1145</v>
      </c>
      <c r="G634" s="70" t="s">
        <v>26</v>
      </c>
      <c r="H634" s="622"/>
      <c r="I634" s="623"/>
      <c r="J634" s="623"/>
      <c r="K634" s="623"/>
      <c r="L634" s="624"/>
      <c r="M634" s="38"/>
    </row>
    <row r="635" spans="1:14" x14ac:dyDescent="0.15">
      <c r="A635" s="590"/>
      <c r="B635" s="154"/>
      <c r="C635" s="68" t="s">
        <v>41</v>
      </c>
      <c r="D635" s="617"/>
      <c r="E635" s="69" t="s">
        <v>24</v>
      </c>
      <c r="F635" s="70">
        <f>+ROUND(F634*5%,2)</f>
        <v>57.25</v>
      </c>
      <c r="G635" s="70"/>
      <c r="H635" s="625"/>
      <c r="I635" s="626"/>
      <c r="J635" s="626"/>
      <c r="K635" s="626"/>
      <c r="L635" s="627"/>
      <c r="M635" s="38"/>
    </row>
    <row r="636" spans="1:14" x14ac:dyDescent="0.15">
      <c r="A636" s="591"/>
      <c r="B636" s="155"/>
      <c r="C636" s="68"/>
      <c r="D636" s="618"/>
      <c r="E636" s="69" t="s">
        <v>24</v>
      </c>
      <c r="F636" s="70">
        <f>SUM(F634:F635)</f>
        <v>1202.25</v>
      </c>
      <c r="G636" s="70" t="s">
        <v>26</v>
      </c>
      <c r="H636" s="628"/>
      <c r="I636" s="629"/>
      <c r="J636" s="629"/>
      <c r="K636" s="629"/>
      <c r="L636" s="630"/>
      <c r="M636" s="38"/>
    </row>
    <row r="637" spans="1:14" x14ac:dyDescent="0.15">
      <c r="A637" s="592"/>
      <c r="B637" s="593"/>
      <c r="C637" s="593"/>
      <c r="D637" s="593"/>
      <c r="E637" s="593"/>
      <c r="F637" s="593"/>
      <c r="G637" s="593"/>
      <c r="H637" s="593"/>
      <c r="I637" s="593"/>
      <c r="J637" s="593"/>
      <c r="K637" s="593"/>
      <c r="L637" s="594"/>
      <c r="M637" s="38"/>
    </row>
    <row r="638" spans="1:14" ht="60.6" customHeight="1" x14ac:dyDescent="0.15">
      <c r="A638" s="22">
        <v>19</v>
      </c>
      <c r="B638" s="234" t="s">
        <v>461</v>
      </c>
      <c r="C638" s="595" t="s">
        <v>233</v>
      </c>
      <c r="D638" s="596"/>
      <c r="E638" s="596"/>
      <c r="F638" s="596"/>
      <c r="G638" s="596"/>
      <c r="H638" s="596"/>
      <c r="I638" s="596"/>
      <c r="J638" s="596"/>
      <c r="K638" s="596"/>
      <c r="L638" s="600"/>
      <c r="M638" s="38"/>
    </row>
    <row r="639" spans="1:14" x14ac:dyDescent="0.15">
      <c r="A639" s="589"/>
      <c r="B639" s="229"/>
      <c r="C639" s="721" t="s">
        <v>229</v>
      </c>
      <c r="D639" s="722"/>
      <c r="E639" s="722"/>
      <c r="F639" s="722"/>
      <c r="G639" s="722"/>
      <c r="H639" s="722"/>
      <c r="I639" s="723"/>
      <c r="J639" s="579"/>
      <c r="K639" s="580"/>
      <c r="L639" s="581"/>
      <c r="M639" s="38"/>
    </row>
    <row r="640" spans="1:14" x14ac:dyDescent="0.15">
      <c r="A640" s="590"/>
      <c r="B640" s="154"/>
      <c r="C640" s="72" t="s">
        <v>121</v>
      </c>
      <c r="D640" s="616"/>
      <c r="E640" s="69">
        <v>1</v>
      </c>
      <c r="F640" s="70">
        <v>7.8360000000000003</v>
      </c>
      <c r="G640" s="70"/>
      <c r="H640" s="70">
        <v>3.15</v>
      </c>
      <c r="I640" s="70">
        <f>E640*F640*H640</f>
        <v>24.683399999999999</v>
      </c>
      <c r="J640" s="582"/>
      <c r="K640" s="583"/>
      <c r="L640" s="584"/>
      <c r="M640" s="38"/>
    </row>
    <row r="641" spans="1:14" x14ac:dyDescent="0.15">
      <c r="A641" s="590"/>
      <c r="B641" s="154"/>
      <c r="C641" s="72" t="s">
        <v>125</v>
      </c>
      <c r="D641" s="617"/>
      <c r="E641" s="69">
        <v>1</v>
      </c>
      <c r="F641" s="70">
        <v>10.241</v>
      </c>
      <c r="G641" s="70"/>
      <c r="H641" s="70">
        <v>3.15</v>
      </c>
      <c r="I641" s="70">
        <f>E641*F641*H641</f>
        <v>32.259149999999998</v>
      </c>
      <c r="J641" s="582"/>
      <c r="K641" s="583"/>
      <c r="L641" s="584"/>
      <c r="M641" s="38"/>
    </row>
    <row r="642" spans="1:14" x14ac:dyDescent="0.15">
      <c r="A642" s="590"/>
      <c r="B642" s="154"/>
      <c r="C642" s="72" t="s">
        <v>130</v>
      </c>
      <c r="D642" s="617"/>
      <c r="E642" s="69">
        <v>1</v>
      </c>
      <c r="F642" s="70">
        <v>5.9939999999999998</v>
      </c>
      <c r="G642" s="70"/>
      <c r="H642" s="70">
        <v>3.15</v>
      </c>
      <c r="I642" s="70">
        <f>E642*F642*H642</f>
        <v>18.8811</v>
      </c>
      <c r="J642" s="582"/>
      <c r="K642" s="583"/>
      <c r="L642" s="584"/>
      <c r="M642" s="38"/>
    </row>
    <row r="643" spans="1:14" x14ac:dyDescent="0.15">
      <c r="A643" s="591"/>
      <c r="B643" s="155"/>
      <c r="C643" s="72" t="s">
        <v>130</v>
      </c>
      <c r="D643" s="618"/>
      <c r="E643" s="69">
        <v>1</v>
      </c>
      <c r="F643" s="70">
        <v>5.9939999999999998</v>
      </c>
      <c r="G643" s="70"/>
      <c r="H643" s="70">
        <v>3.15</v>
      </c>
      <c r="I643" s="70">
        <f>E643*F643*H643</f>
        <v>18.8811</v>
      </c>
      <c r="J643" s="585"/>
      <c r="K643" s="586"/>
      <c r="L643" s="587"/>
      <c r="M643" s="38"/>
    </row>
    <row r="644" spans="1:14" x14ac:dyDescent="0.15">
      <c r="A644" s="601"/>
      <c r="B644" s="602"/>
      <c r="C644" s="602"/>
      <c r="D644" s="602"/>
      <c r="E644" s="602"/>
      <c r="F644" s="602"/>
      <c r="G644" s="602"/>
      <c r="H644" s="603"/>
      <c r="I644" s="65">
        <f>SUM(I640:I643)</f>
        <v>94.704750000000004</v>
      </c>
      <c r="J644" s="63" t="s">
        <v>10</v>
      </c>
      <c r="K644" s="102">
        <f>F647</f>
        <v>1161.3</v>
      </c>
      <c r="L644" s="66">
        <f>ROUND(I644*K644,0)</f>
        <v>109981</v>
      </c>
      <c r="M644" s="38"/>
    </row>
    <row r="645" spans="1:14" x14ac:dyDescent="0.15">
      <c r="A645" s="22"/>
      <c r="B645" s="22"/>
      <c r="C645" s="68" t="s">
        <v>23</v>
      </c>
      <c r="D645" s="616"/>
      <c r="E645" s="69" t="s">
        <v>24</v>
      </c>
      <c r="F645" s="70">
        <v>1106</v>
      </c>
      <c r="G645" s="70" t="s">
        <v>26</v>
      </c>
      <c r="H645" s="622"/>
      <c r="I645" s="623"/>
      <c r="J645" s="623"/>
      <c r="K645" s="623"/>
      <c r="L645" s="624"/>
      <c r="M645" s="38"/>
    </row>
    <row r="646" spans="1:14" x14ac:dyDescent="0.15">
      <c r="A646" s="22"/>
      <c r="B646" s="22"/>
      <c r="C646" s="68" t="s">
        <v>41</v>
      </c>
      <c r="D646" s="617"/>
      <c r="E646" s="69" t="s">
        <v>24</v>
      </c>
      <c r="F646" s="70">
        <f>+ROUND(F645*5%,2)</f>
        <v>55.3</v>
      </c>
      <c r="G646" s="70"/>
      <c r="H646" s="625"/>
      <c r="I646" s="626"/>
      <c r="J646" s="626"/>
      <c r="K646" s="626"/>
      <c r="L646" s="627"/>
      <c r="M646" s="38"/>
    </row>
    <row r="647" spans="1:14" x14ac:dyDescent="0.15">
      <c r="A647" s="22"/>
      <c r="B647" s="22"/>
      <c r="C647" s="68"/>
      <c r="D647" s="618"/>
      <c r="E647" s="69" t="s">
        <v>24</v>
      </c>
      <c r="F647" s="70">
        <f>SUM(F645:F646)</f>
        <v>1161.3</v>
      </c>
      <c r="G647" s="70" t="s">
        <v>26</v>
      </c>
      <c r="H647" s="628"/>
      <c r="I647" s="629"/>
      <c r="J647" s="629"/>
      <c r="K647" s="629"/>
      <c r="L647" s="630"/>
      <c r="M647" s="38"/>
    </row>
    <row r="648" spans="1:14" x14ac:dyDescent="0.15">
      <c r="A648" s="592"/>
      <c r="B648" s="593"/>
      <c r="C648" s="593"/>
      <c r="D648" s="593"/>
      <c r="E648" s="593"/>
      <c r="F648" s="593"/>
      <c r="G648" s="593"/>
      <c r="H648" s="593"/>
      <c r="I648" s="593"/>
      <c r="J648" s="593"/>
      <c r="K648" s="593"/>
      <c r="L648" s="594"/>
      <c r="M648" s="38"/>
    </row>
    <row r="649" spans="1:14" ht="59.25" customHeight="1" x14ac:dyDescent="0.15">
      <c r="A649" s="228">
        <v>20</v>
      </c>
      <c r="B649" s="234" t="s">
        <v>462</v>
      </c>
      <c r="C649" s="595" t="s">
        <v>225</v>
      </c>
      <c r="D649" s="596"/>
      <c r="E649" s="596"/>
      <c r="F649" s="596"/>
      <c r="G649" s="596"/>
      <c r="H649" s="596"/>
      <c r="I649" s="596"/>
      <c r="J649" s="596"/>
      <c r="K649" s="596"/>
      <c r="L649" s="600"/>
      <c r="M649" s="38"/>
    </row>
    <row r="650" spans="1:14" x14ac:dyDescent="0.15">
      <c r="A650" s="22"/>
      <c r="B650" s="22" t="s">
        <v>226</v>
      </c>
      <c r="C650" s="691"/>
      <c r="D650" s="691"/>
      <c r="E650" s="691"/>
      <c r="F650" s="691"/>
      <c r="G650" s="691"/>
      <c r="H650" s="691"/>
      <c r="I650" s="691"/>
      <c r="J650" s="579"/>
      <c r="K650" s="580"/>
      <c r="L650" s="581"/>
      <c r="M650" s="38"/>
    </row>
    <row r="651" spans="1:14" x14ac:dyDescent="0.15">
      <c r="A651" s="22"/>
      <c r="B651" s="22"/>
      <c r="C651" s="72" t="s">
        <v>121</v>
      </c>
      <c r="D651" s="616"/>
      <c r="E651" s="69">
        <v>1</v>
      </c>
      <c r="F651" s="70">
        <v>3.8109999999999999</v>
      </c>
      <c r="G651" s="70"/>
      <c r="H651" s="70"/>
      <c r="I651" s="70">
        <f>E651*F651</f>
        <v>3.8109999999999999</v>
      </c>
      <c r="J651" s="582"/>
      <c r="K651" s="583"/>
      <c r="L651" s="584"/>
      <c r="M651" s="38"/>
    </row>
    <row r="652" spans="1:14" x14ac:dyDescent="0.15">
      <c r="A652" s="22"/>
      <c r="B652" s="22"/>
      <c r="C652" s="72" t="s">
        <v>125</v>
      </c>
      <c r="D652" s="617"/>
      <c r="E652" s="69">
        <v>1</v>
      </c>
      <c r="F652" s="70">
        <v>5.9660000000000002</v>
      </c>
      <c r="G652" s="70"/>
      <c r="H652" s="70"/>
      <c r="I652" s="70">
        <f>E652*F652</f>
        <v>5.9660000000000002</v>
      </c>
      <c r="J652" s="582"/>
      <c r="K652" s="583"/>
      <c r="L652" s="584"/>
      <c r="M652" s="38"/>
    </row>
    <row r="653" spans="1:14" x14ac:dyDescent="0.15">
      <c r="A653" s="22"/>
      <c r="B653" s="22"/>
      <c r="C653" s="72" t="s">
        <v>130</v>
      </c>
      <c r="D653" s="617"/>
      <c r="E653" s="69">
        <v>1</v>
      </c>
      <c r="F653" s="70">
        <v>2.246</v>
      </c>
      <c r="G653" s="70"/>
      <c r="H653" s="70"/>
      <c r="I653" s="70">
        <f>E653*F653</f>
        <v>2.246</v>
      </c>
      <c r="J653" s="582"/>
      <c r="K653" s="583"/>
      <c r="L653" s="584"/>
      <c r="M653" s="38"/>
    </row>
    <row r="654" spans="1:14" x14ac:dyDescent="0.15">
      <c r="A654" s="22"/>
      <c r="B654" s="22"/>
      <c r="C654" s="72" t="s">
        <v>130</v>
      </c>
      <c r="D654" s="617"/>
      <c r="E654" s="69">
        <v>1</v>
      </c>
      <c r="F654" s="70">
        <v>2.246</v>
      </c>
      <c r="G654" s="70"/>
      <c r="H654" s="70"/>
      <c r="I654" s="70">
        <f>E654*F654</f>
        <v>2.246</v>
      </c>
      <c r="J654" s="582"/>
      <c r="K654" s="583"/>
      <c r="L654" s="584"/>
      <c r="M654" s="38"/>
    </row>
    <row r="655" spans="1:14" x14ac:dyDescent="0.15">
      <c r="A655" s="22"/>
      <c r="B655" s="22"/>
      <c r="C655" s="72" t="s">
        <v>262</v>
      </c>
      <c r="D655" s="618"/>
      <c r="E655" s="68"/>
      <c r="F655" s="70"/>
      <c r="G655" s="70"/>
      <c r="H655" s="70"/>
      <c r="I655" s="70">
        <f>I644</f>
        <v>94.704750000000004</v>
      </c>
      <c r="J655" s="585"/>
      <c r="K655" s="586"/>
      <c r="L655" s="587"/>
      <c r="M655" s="38"/>
    </row>
    <row r="656" spans="1:14" x14ac:dyDescent="0.15">
      <c r="A656" s="601"/>
      <c r="B656" s="602"/>
      <c r="C656" s="602"/>
      <c r="D656" s="602"/>
      <c r="E656" s="602"/>
      <c r="F656" s="602"/>
      <c r="G656" s="602"/>
      <c r="H656" s="603"/>
      <c r="I656" s="65">
        <f>SUM(I651:I655)</f>
        <v>108.97375000000001</v>
      </c>
      <c r="J656" s="63" t="s">
        <v>10</v>
      </c>
      <c r="K656" s="102">
        <f>F659</f>
        <v>219.45</v>
      </c>
      <c r="L656" s="66">
        <f>ROUND(I656*K656,0)</f>
        <v>23914</v>
      </c>
      <c r="M656" s="39"/>
      <c r="N656" s="34"/>
    </row>
    <row r="657" spans="1:13" x14ac:dyDescent="0.15">
      <c r="A657" s="589"/>
      <c r="B657" s="153"/>
      <c r="C657" s="68" t="s">
        <v>23</v>
      </c>
      <c r="D657" s="616"/>
      <c r="E657" s="69" t="s">
        <v>24</v>
      </c>
      <c r="F657" s="70">
        <v>209</v>
      </c>
      <c r="G657" s="70" t="s">
        <v>26</v>
      </c>
      <c r="H657" s="622"/>
      <c r="I657" s="623"/>
      <c r="J657" s="623"/>
      <c r="K657" s="623"/>
      <c r="L657" s="624"/>
      <c r="M657" s="38"/>
    </row>
    <row r="658" spans="1:13" x14ac:dyDescent="0.15">
      <c r="A658" s="590"/>
      <c r="B658" s="154"/>
      <c r="C658" s="68" t="s">
        <v>41</v>
      </c>
      <c r="D658" s="617"/>
      <c r="E658" s="69" t="s">
        <v>24</v>
      </c>
      <c r="F658" s="70">
        <f>+ROUND(F657*5%,2)</f>
        <v>10.45</v>
      </c>
      <c r="G658" s="70"/>
      <c r="H658" s="625"/>
      <c r="I658" s="626"/>
      <c r="J658" s="626"/>
      <c r="K658" s="626"/>
      <c r="L658" s="627"/>
      <c r="M658" s="38"/>
    </row>
    <row r="659" spans="1:13" x14ac:dyDescent="0.15">
      <c r="A659" s="591"/>
      <c r="B659" s="155"/>
      <c r="C659" s="68"/>
      <c r="D659" s="618"/>
      <c r="E659" s="69" t="s">
        <v>24</v>
      </c>
      <c r="F659" s="70">
        <f>SUM(F657:F658)</f>
        <v>219.45</v>
      </c>
      <c r="G659" s="70" t="s">
        <v>26</v>
      </c>
      <c r="H659" s="628"/>
      <c r="I659" s="629"/>
      <c r="J659" s="629"/>
      <c r="K659" s="629"/>
      <c r="L659" s="630"/>
      <c r="M659" s="38"/>
    </row>
    <row r="660" spans="1:13" x14ac:dyDescent="0.15">
      <c r="A660" s="592"/>
      <c r="B660" s="593"/>
      <c r="C660" s="593"/>
      <c r="D660" s="593"/>
      <c r="E660" s="593"/>
      <c r="F660" s="593"/>
      <c r="G660" s="593"/>
      <c r="H660" s="593"/>
      <c r="I660" s="593"/>
      <c r="J660" s="593"/>
      <c r="K660" s="593"/>
      <c r="L660" s="594"/>
      <c r="M660" s="38"/>
    </row>
    <row r="661" spans="1:13" ht="57" customHeight="1" x14ac:dyDescent="0.15">
      <c r="A661" s="228">
        <v>21</v>
      </c>
      <c r="B661" s="234" t="s">
        <v>463</v>
      </c>
      <c r="C661" s="595" t="s">
        <v>224</v>
      </c>
      <c r="D661" s="596"/>
      <c r="E661" s="596"/>
      <c r="F661" s="596"/>
      <c r="G661" s="596"/>
      <c r="H661" s="596"/>
      <c r="I661" s="596"/>
      <c r="J661" s="596"/>
      <c r="K661" s="596"/>
      <c r="L661" s="600"/>
      <c r="M661" s="38"/>
    </row>
    <row r="662" spans="1:13" x14ac:dyDescent="0.15">
      <c r="A662" s="589"/>
      <c r="B662" s="153"/>
      <c r="C662" s="68" t="s">
        <v>264</v>
      </c>
      <c r="D662" s="616"/>
      <c r="E662" s="69">
        <v>21</v>
      </c>
      <c r="F662" s="70">
        <v>1.06</v>
      </c>
      <c r="G662" s="70">
        <v>0.15</v>
      </c>
      <c r="H662" s="70"/>
      <c r="I662" s="70">
        <f>E662*F662*G662</f>
        <v>3.339</v>
      </c>
      <c r="J662" s="579"/>
      <c r="K662" s="580"/>
      <c r="L662" s="581"/>
      <c r="M662" s="38"/>
    </row>
    <row r="663" spans="1:13" x14ac:dyDescent="0.15">
      <c r="A663" s="590"/>
      <c r="B663" s="154"/>
      <c r="C663" s="68"/>
      <c r="D663" s="617"/>
      <c r="E663" s="69">
        <v>20</v>
      </c>
      <c r="F663" s="70">
        <v>1.06</v>
      </c>
      <c r="G663" s="70">
        <v>0.3</v>
      </c>
      <c r="H663" s="70"/>
      <c r="I663" s="70">
        <f>E663*F663*G663</f>
        <v>6.36</v>
      </c>
      <c r="J663" s="582"/>
      <c r="K663" s="583"/>
      <c r="L663" s="584"/>
      <c r="M663" s="38"/>
    </row>
    <row r="664" spans="1:13" x14ac:dyDescent="0.15">
      <c r="A664" s="591"/>
      <c r="B664" s="155"/>
      <c r="C664" s="68" t="s">
        <v>36</v>
      </c>
      <c r="D664" s="618"/>
      <c r="E664" s="69">
        <v>1</v>
      </c>
      <c r="F664" s="70">
        <v>2.35</v>
      </c>
      <c r="G664" s="70">
        <v>1.05</v>
      </c>
      <c r="H664" s="70"/>
      <c r="I664" s="70">
        <f>E664*F664*G664</f>
        <v>2.4675000000000002</v>
      </c>
      <c r="J664" s="585"/>
      <c r="K664" s="586"/>
      <c r="L664" s="587"/>
      <c r="M664" s="38"/>
    </row>
    <row r="665" spans="1:13" x14ac:dyDescent="0.15">
      <c r="A665" s="601"/>
      <c r="B665" s="602"/>
      <c r="C665" s="602"/>
      <c r="D665" s="602"/>
      <c r="E665" s="602"/>
      <c r="F665" s="602"/>
      <c r="G665" s="602"/>
      <c r="H665" s="603"/>
      <c r="I665" s="65">
        <f>SUM(I662:I664)</f>
        <v>12.166499999999999</v>
      </c>
      <c r="J665" s="64" t="s">
        <v>10</v>
      </c>
      <c r="K665" s="66">
        <f>F668</f>
        <v>5594.4</v>
      </c>
      <c r="L665" s="66">
        <f>ROUND(I665*K665,0)</f>
        <v>68064</v>
      </c>
      <c r="M665" s="35"/>
    </row>
    <row r="666" spans="1:13" x14ac:dyDescent="0.15">
      <c r="A666" s="589"/>
      <c r="B666" s="153"/>
      <c r="C666" s="68" t="s">
        <v>23</v>
      </c>
      <c r="D666" s="616"/>
      <c r="E666" s="69" t="s">
        <v>24</v>
      </c>
      <c r="F666" s="70">
        <v>5328</v>
      </c>
      <c r="G666" s="70" t="s">
        <v>26</v>
      </c>
      <c r="H666" s="622"/>
      <c r="I666" s="623"/>
      <c r="J666" s="623"/>
      <c r="K666" s="623"/>
      <c r="L666" s="624"/>
      <c r="M666" s="38"/>
    </row>
    <row r="667" spans="1:13" x14ac:dyDescent="0.15">
      <c r="A667" s="590"/>
      <c r="B667" s="154"/>
      <c r="C667" s="68" t="s">
        <v>41</v>
      </c>
      <c r="D667" s="617"/>
      <c r="E667" s="69" t="s">
        <v>24</v>
      </c>
      <c r="F667" s="70">
        <f>+ROUND(F666*5%,2)</f>
        <v>266.39999999999998</v>
      </c>
      <c r="G667" s="70"/>
      <c r="H667" s="625"/>
      <c r="I667" s="626"/>
      <c r="J667" s="626"/>
      <c r="K667" s="626"/>
      <c r="L667" s="627"/>
      <c r="M667" s="38"/>
    </row>
    <row r="668" spans="1:13" x14ac:dyDescent="0.15">
      <c r="A668" s="591"/>
      <c r="B668" s="155"/>
      <c r="C668" s="68"/>
      <c r="D668" s="618"/>
      <c r="E668" s="69" t="s">
        <v>24</v>
      </c>
      <c r="F668" s="70">
        <f>SUM(F666:F667)</f>
        <v>5594.4</v>
      </c>
      <c r="G668" s="70" t="s">
        <v>26</v>
      </c>
      <c r="H668" s="628"/>
      <c r="I668" s="629"/>
      <c r="J668" s="629"/>
      <c r="K668" s="629"/>
      <c r="L668" s="630"/>
      <c r="M668" s="38"/>
    </row>
    <row r="669" spans="1:13" x14ac:dyDescent="0.15">
      <c r="A669" s="247"/>
      <c r="B669" s="248"/>
      <c r="C669" s="249"/>
      <c r="D669" s="176"/>
      <c r="E669" s="173"/>
      <c r="F669" s="180"/>
      <c r="G669" s="180"/>
      <c r="H669" s="178"/>
      <c r="I669" s="178"/>
      <c r="J669" s="178"/>
      <c r="K669" s="178"/>
      <c r="L669" s="179"/>
      <c r="M669" s="38"/>
    </row>
    <row r="670" spans="1:13" ht="12.75" customHeight="1" x14ac:dyDescent="0.15">
      <c r="A670" s="22" t="s">
        <v>497</v>
      </c>
      <c r="B670" s="22"/>
      <c r="C670" s="588" t="s">
        <v>498</v>
      </c>
      <c r="D670" s="588"/>
      <c r="E670" s="588"/>
      <c r="F670" s="588"/>
      <c r="G670" s="588"/>
      <c r="H670" s="588"/>
      <c r="I670" s="65">
        <v>26</v>
      </c>
      <c r="J670" s="63" t="s">
        <v>503</v>
      </c>
      <c r="K670" s="102">
        <v>195</v>
      </c>
      <c r="L670" s="66">
        <f>ROUND(I670*K670,0)</f>
        <v>5070</v>
      </c>
      <c r="M670" s="38"/>
    </row>
    <row r="671" spans="1:13" x14ac:dyDescent="0.15">
      <c r="A671" s="22"/>
      <c r="B671" s="22"/>
      <c r="C671" s="619"/>
      <c r="D671" s="620"/>
      <c r="E671" s="620"/>
      <c r="F671" s="620"/>
      <c r="G671" s="620"/>
      <c r="H671" s="621"/>
      <c r="I671" s="70"/>
      <c r="J671" s="70"/>
      <c r="K671" s="70"/>
      <c r="L671" s="70"/>
      <c r="M671" s="38"/>
    </row>
    <row r="672" spans="1:13" x14ac:dyDescent="0.15">
      <c r="A672" s="22" t="s">
        <v>499</v>
      </c>
      <c r="B672" s="22"/>
      <c r="C672" s="595" t="s">
        <v>500</v>
      </c>
      <c r="D672" s="596"/>
      <c r="E672" s="596"/>
      <c r="F672" s="596"/>
      <c r="G672" s="596"/>
      <c r="H672" s="596"/>
      <c r="I672" s="65" t="s">
        <v>504</v>
      </c>
      <c r="J672" s="63" t="s">
        <v>503</v>
      </c>
      <c r="K672" s="102">
        <v>145</v>
      </c>
      <c r="L672" s="66"/>
      <c r="M672" s="38"/>
    </row>
    <row r="673" spans="1:13" x14ac:dyDescent="0.15">
      <c r="A673" s="22"/>
      <c r="B673" s="22"/>
      <c r="C673" s="619"/>
      <c r="D673" s="620"/>
      <c r="E673" s="620"/>
      <c r="F673" s="620"/>
      <c r="G673" s="620"/>
      <c r="H673" s="621"/>
      <c r="I673" s="70"/>
      <c r="J673" s="70"/>
      <c r="K673" s="70"/>
      <c r="L673" s="70"/>
      <c r="M673" s="38"/>
    </row>
    <row r="674" spans="1:13" x14ac:dyDescent="0.15">
      <c r="A674" s="22" t="s">
        <v>499</v>
      </c>
      <c r="B674" s="22"/>
      <c r="C674" s="595" t="s">
        <v>501</v>
      </c>
      <c r="D674" s="596"/>
      <c r="E674" s="596"/>
      <c r="F674" s="596"/>
      <c r="G674" s="596"/>
      <c r="H674" s="596"/>
      <c r="I674" s="65" t="s">
        <v>504</v>
      </c>
      <c r="J674" s="63" t="s">
        <v>503</v>
      </c>
      <c r="K674" s="102">
        <v>145</v>
      </c>
      <c r="L674" s="66"/>
      <c r="M674" s="38"/>
    </row>
    <row r="675" spans="1:13" x14ac:dyDescent="0.15">
      <c r="A675" s="22"/>
      <c r="B675" s="22"/>
      <c r="C675" s="619"/>
      <c r="D675" s="620"/>
      <c r="E675" s="620"/>
      <c r="F675" s="620"/>
      <c r="G675" s="620"/>
      <c r="H675" s="621"/>
      <c r="I675" s="70"/>
      <c r="J675" s="70"/>
      <c r="K675" s="70"/>
      <c r="L675" s="70"/>
      <c r="M675" s="38"/>
    </row>
    <row r="676" spans="1:13" x14ac:dyDescent="0.15">
      <c r="A676" s="22" t="s">
        <v>499</v>
      </c>
      <c r="B676" s="22"/>
      <c r="C676" s="595" t="s">
        <v>502</v>
      </c>
      <c r="D676" s="596"/>
      <c r="E676" s="596"/>
      <c r="F676" s="596"/>
      <c r="G676" s="596"/>
      <c r="H676" s="596"/>
      <c r="I676" s="65" t="s">
        <v>504</v>
      </c>
      <c r="J676" s="63" t="s">
        <v>503</v>
      </c>
      <c r="K676" s="102">
        <v>260</v>
      </c>
      <c r="L676" s="66"/>
      <c r="M676" s="38"/>
    </row>
    <row r="677" spans="1:13" x14ac:dyDescent="0.15">
      <c r="A677" s="247"/>
      <c r="B677" s="248"/>
      <c r="C677" s="249"/>
      <c r="D677" s="176"/>
      <c r="E677" s="173"/>
      <c r="F677" s="180"/>
      <c r="G677" s="180"/>
      <c r="H677" s="178"/>
      <c r="I677" s="178"/>
      <c r="J677" s="178"/>
      <c r="K677" s="178"/>
      <c r="L677" s="179"/>
      <c r="M677" s="38"/>
    </row>
    <row r="678" spans="1:13" ht="83.25" customHeight="1" x14ac:dyDescent="0.15">
      <c r="A678" s="22">
        <v>22</v>
      </c>
      <c r="B678" s="234" t="s">
        <v>464</v>
      </c>
      <c r="C678" s="595" t="s">
        <v>487</v>
      </c>
      <c r="D678" s="596"/>
      <c r="E678" s="596"/>
      <c r="F678" s="596"/>
      <c r="G678" s="596"/>
      <c r="H678" s="596"/>
      <c r="I678" s="596"/>
      <c r="J678" s="596"/>
      <c r="K678" s="596"/>
      <c r="L678" s="600"/>
      <c r="M678" s="38"/>
    </row>
    <row r="679" spans="1:13" x14ac:dyDescent="0.15">
      <c r="A679" s="22"/>
      <c r="B679" s="22"/>
      <c r="C679" s="68" t="s">
        <v>230</v>
      </c>
      <c r="D679" s="616"/>
      <c r="E679" s="69">
        <v>1</v>
      </c>
      <c r="F679" s="70">
        <v>2.2999999999999998</v>
      </c>
      <c r="G679" s="70"/>
      <c r="H679" s="70">
        <v>3.15</v>
      </c>
      <c r="I679" s="70">
        <f>E679*F679*H679</f>
        <v>7.2449999999999992</v>
      </c>
      <c r="J679" s="579"/>
      <c r="K679" s="580"/>
      <c r="L679" s="581"/>
      <c r="M679" s="38"/>
    </row>
    <row r="680" spans="1:13" x14ac:dyDescent="0.15">
      <c r="A680" s="22"/>
      <c r="B680" s="22"/>
      <c r="C680" s="68"/>
      <c r="D680" s="618"/>
      <c r="E680" s="69">
        <v>-1</v>
      </c>
      <c r="F680" s="70">
        <v>0.9</v>
      </c>
      <c r="G680" s="70"/>
      <c r="H680" s="70">
        <v>2.4</v>
      </c>
      <c r="I680" s="70">
        <f>E680*F680*H680</f>
        <v>-2.16</v>
      </c>
      <c r="J680" s="585"/>
      <c r="K680" s="586"/>
      <c r="L680" s="587"/>
      <c r="M680" s="38"/>
    </row>
    <row r="681" spans="1:13" x14ac:dyDescent="0.15">
      <c r="A681" s="601"/>
      <c r="B681" s="602"/>
      <c r="C681" s="602"/>
      <c r="D681" s="602"/>
      <c r="E681" s="602"/>
      <c r="F681" s="602"/>
      <c r="G681" s="602"/>
      <c r="H681" s="603"/>
      <c r="I681" s="65">
        <f>SUM(I679:I680)</f>
        <v>5.0849999999999991</v>
      </c>
      <c r="J681" s="63" t="s">
        <v>10</v>
      </c>
      <c r="K681" s="102">
        <f>F684</f>
        <v>3526.95</v>
      </c>
      <c r="L681" s="66">
        <f>ROUND(I681*K681,0)</f>
        <v>17935</v>
      </c>
      <c r="M681" s="38"/>
    </row>
    <row r="682" spans="1:13" x14ac:dyDescent="0.15">
      <c r="A682" s="589"/>
      <c r="B682" s="153"/>
      <c r="C682" s="68" t="s">
        <v>23</v>
      </c>
      <c r="D682" s="616"/>
      <c r="E682" s="69" t="s">
        <v>24</v>
      </c>
      <c r="F682" s="70">
        <v>3359</v>
      </c>
      <c r="G682" s="70" t="s">
        <v>26</v>
      </c>
      <c r="H682" s="622"/>
      <c r="I682" s="623"/>
      <c r="J682" s="623"/>
      <c r="K682" s="623"/>
      <c r="L682" s="624"/>
      <c r="M682" s="38"/>
    </row>
    <row r="683" spans="1:13" x14ac:dyDescent="0.15">
      <c r="A683" s="590"/>
      <c r="B683" s="154"/>
      <c r="C683" s="68" t="s">
        <v>41</v>
      </c>
      <c r="D683" s="617"/>
      <c r="E683" s="69" t="s">
        <v>24</v>
      </c>
      <c r="F683" s="70">
        <f>+ROUND(F682*5%,2)</f>
        <v>167.95</v>
      </c>
      <c r="G683" s="70"/>
      <c r="H683" s="625"/>
      <c r="I683" s="626"/>
      <c r="J683" s="626"/>
      <c r="K683" s="626"/>
      <c r="L683" s="627"/>
      <c r="M683" s="38"/>
    </row>
    <row r="684" spans="1:13" x14ac:dyDescent="0.15">
      <c r="A684" s="591"/>
      <c r="B684" s="155"/>
      <c r="C684" s="68"/>
      <c r="D684" s="618"/>
      <c r="E684" s="69" t="s">
        <v>24</v>
      </c>
      <c r="F684" s="70">
        <f>SUM(F682:F683)</f>
        <v>3526.95</v>
      </c>
      <c r="G684" s="70" t="s">
        <v>26</v>
      </c>
      <c r="H684" s="628"/>
      <c r="I684" s="629"/>
      <c r="J684" s="629"/>
      <c r="K684" s="629"/>
      <c r="L684" s="630"/>
      <c r="M684" s="38"/>
    </row>
    <row r="685" spans="1:13" x14ac:dyDescent="0.15">
      <c r="A685" s="592"/>
      <c r="B685" s="593"/>
      <c r="C685" s="593"/>
      <c r="D685" s="593"/>
      <c r="E685" s="593"/>
      <c r="F685" s="593"/>
      <c r="G685" s="593"/>
      <c r="H685" s="593"/>
      <c r="I685" s="593"/>
      <c r="J685" s="593"/>
      <c r="K685" s="593"/>
      <c r="L685" s="594"/>
      <c r="M685" s="38"/>
    </row>
    <row r="686" spans="1:13" ht="106.35" customHeight="1" x14ac:dyDescent="0.15">
      <c r="A686" s="22">
        <v>23</v>
      </c>
      <c r="B686" s="234" t="s">
        <v>466</v>
      </c>
      <c r="C686" s="595" t="s">
        <v>242</v>
      </c>
      <c r="D686" s="596"/>
      <c r="E686" s="596"/>
      <c r="F686" s="596"/>
      <c r="G686" s="596"/>
      <c r="H686" s="596"/>
      <c r="I686" s="596"/>
      <c r="J686" s="596"/>
      <c r="K686" s="596"/>
      <c r="L686" s="600"/>
      <c r="M686" s="38"/>
    </row>
    <row r="687" spans="1:13" x14ac:dyDescent="0.15">
      <c r="A687" s="22"/>
      <c r="B687" s="22"/>
      <c r="C687" s="68" t="s">
        <v>243</v>
      </c>
      <c r="D687" s="616"/>
      <c r="E687" s="69"/>
      <c r="F687" s="70"/>
      <c r="G687" s="70"/>
      <c r="H687" s="70"/>
      <c r="I687" s="68"/>
      <c r="J687" s="579"/>
      <c r="K687" s="580"/>
      <c r="L687" s="581"/>
      <c r="M687" s="38"/>
    </row>
    <row r="688" spans="1:13" x14ac:dyDescent="0.15">
      <c r="A688" s="22"/>
      <c r="B688" s="22"/>
      <c r="C688" s="68" t="s">
        <v>244</v>
      </c>
      <c r="D688" s="617"/>
      <c r="E688" s="69">
        <v>2</v>
      </c>
      <c r="F688" s="70">
        <v>2.9</v>
      </c>
      <c r="G688" s="70">
        <v>0.9</v>
      </c>
      <c r="H688" s="70"/>
      <c r="I688" s="70">
        <f>E688*F688*G688</f>
        <v>5.22</v>
      </c>
      <c r="J688" s="585"/>
      <c r="K688" s="586"/>
      <c r="L688" s="587"/>
      <c r="M688" s="38"/>
    </row>
    <row r="689" spans="1:13" x14ac:dyDescent="0.15">
      <c r="A689" s="22"/>
      <c r="B689" s="22"/>
      <c r="C689" s="68"/>
      <c r="D689" s="618"/>
      <c r="E689" s="69"/>
      <c r="F689" s="70"/>
      <c r="G689" s="70"/>
      <c r="H689" s="70"/>
      <c r="I689" s="71">
        <f>SUM(I688:I688)</f>
        <v>5.22</v>
      </c>
      <c r="J689" s="115" t="s">
        <v>10</v>
      </c>
      <c r="K689" s="764"/>
      <c r="L689" s="765"/>
      <c r="M689" s="38"/>
    </row>
    <row r="690" spans="1:13" x14ac:dyDescent="0.15">
      <c r="A690" s="117"/>
      <c r="B690" s="117"/>
      <c r="C690" s="118" t="s">
        <v>246</v>
      </c>
      <c r="D690" s="643"/>
      <c r="E690" s="644"/>
      <c r="F690" s="644"/>
      <c r="G690" s="644"/>
      <c r="H690" s="645"/>
      <c r="I690" s="65">
        <f>I689*8</f>
        <v>41.76</v>
      </c>
      <c r="J690" s="63" t="s">
        <v>247</v>
      </c>
      <c r="K690" s="102">
        <f>F693</f>
        <v>593.25</v>
      </c>
      <c r="L690" s="66">
        <f>ROUND(I690*K690,0)</f>
        <v>24774</v>
      </c>
      <c r="M690" s="38"/>
    </row>
    <row r="691" spans="1:13" x14ac:dyDescent="0.15">
      <c r="A691" s="589"/>
      <c r="B691" s="153"/>
      <c r="C691" s="68" t="s">
        <v>23</v>
      </c>
      <c r="D691" s="616"/>
      <c r="E691" s="69" t="s">
        <v>24</v>
      </c>
      <c r="F691" s="70">
        <v>565</v>
      </c>
      <c r="G691" s="70" t="s">
        <v>26</v>
      </c>
      <c r="H691" s="622"/>
      <c r="I691" s="623"/>
      <c r="J691" s="623"/>
      <c r="K691" s="623"/>
      <c r="L691" s="624"/>
      <c r="M691" s="38"/>
    </row>
    <row r="692" spans="1:13" x14ac:dyDescent="0.15">
      <c r="A692" s="590"/>
      <c r="B692" s="154"/>
      <c r="C692" s="68" t="s">
        <v>41</v>
      </c>
      <c r="D692" s="617"/>
      <c r="E692" s="69" t="s">
        <v>24</v>
      </c>
      <c r="F692" s="70">
        <f>+ROUND(F691*5%,2)</f>
        <v>28.25</v>
      </c>
      <c r="G692" s="70"/>
      <c r="H692" s="625"/>
      <c r="I692" s="626"/>
      <c r="J692" s="626"/>
      <c r="K692" s="626"/>
      <c r="L692" s="627"/>
      <c r="M692" s="38"/>
    </row>
    <row r="693" spans="1:13" x14ac:dyDescent="0.15">
      <c r="A693" s="591"/>
      <c r="B693" s="155"/>
      <c r="C693" s="68"/>
      <c r="D693" s="618"/>
      <c r="E693" s="69" t="s">
        <v>24</v>
      </c>
      <c r="F693" s="70">
        <f>SUM(F691:F692)</f>
        <v>593.25</v>
      </c>
      <c r="G693" s="70" t="s">
        <v>26</v>
      </c>
      <c r="H693" s="628"/>
      <c r="I693" s="629"/>
      <c r="J693" s="629"/>
      <c r="K693" s="629"/>
      <c r="L693" s="630"/>
      <c r="M693" s="38"/>
    </row>
    <row r="694" spans="1:13" x14ac:dyDescent="0.15">
      <c r="A694" s="592"/>
      <c r="B694" s="593"/>
      <c r="C694" s="593"/>
      <c r="D694" s="593"/>
      <c r="E694" s="593"/>
      <c r="F694" s="593"/>
      <c r="G694" s="593"/>
      <c r="H694" s="593"/>
      <c r="I694" s="593"/>
      <c r="J694" s="593"/>
      <c r="K694" s="593"/>
      <c r="L694" s="594"/>
      <c r="M694" s="38"/>
    </row>
    <row r="695" spans="1:13" s="34" customFormat="1" ht="51" customHeight="1" x14ac:dyDescent="0.15">
      <c r="A695" s="50">
        <v>24</v>
      </c>
      <c r="B695" s="234" t="s">
        <v>465</v>
      </c>
      <c r="C695" s="595" t="s">
        <v>237</v>
      </c>
      <c r="D695" s="596"/>
      <c r="E695" s="596"/>
      <c r="F695" s="596"/>
      <c r="G695" s="596"/>
      <c r="H695" s="596"/>
      <c r="I695" s="596"/>
      <c r="J695" s="596"/>
      <c r="K695" s="596"/>
      <c r="L695" s="600"/>
      <c r="M695" s="39"/>
    </row>
    <row r="696" spans="1:13" s="34" customFormat="1" x14ac:dyDescent="0.15">
      <c r="A696" s="50"/>
      <c r="B696" s="156"/>
      <c r="C696" s="673" t="s">
        <v>263</v>
      </c>
      <c r="D696" s="674"/>
      <c r="E696" s="674"/>
      <c r="F696" s="674"/>
      <c r="G696" s="674"/>
      <c r="H696" s="674"/>
      <c r="I696" s="675"/>
      <c r="J696" s="579"/>
      <c r="K696" s="580"/>
      <c r="L696" s="581"/>
      <c r="M696" s="39"/>
    </row>
    <row r="697" spans="1:13" s="34" customFormat="1" x14ac:dyDescent="0.15">
      <c r="A697" s="649"/>
      <c r="B697" s="147"/>
      <c r="C697" s="68" t="s">
        <v>92</v>
      </c>
      <c r="D697" s="616"/>
      <c r="E697" s="69">
        <v>1</v>
      </c>
      <c r="F697" s="70">
        <v>2.35</v>
      </c>
      <c r="G697" s="70"/>
      <c r="H697" s="70">
        <v>3</v>
      </c>
      <c r="I697" s="70">
        <f t="shared" ref="I697:I710" si="35">+ROUND(E697*F697*H697,2)</f>
        <v>7.05</v>
      </c>
      <c r="J697" s="582"/>
      <c r="K697" s="583"/>
      <c r="L697" s="584"/>
      <c r="M697" s="39"/>
    </row>
    <row r="698" spans="1:13" s="34" customFormat="1" x14ac:dyDescent="0.15">
      <c r="A698" s="650"/>
      <c r="B698" s="148"/>
      <c r="C698" s="68" t="s">
        <v>139</v>
      </c>
      <c r="D698" s="617"/>
      <c r="E698" s="69">
        <v>1</v>
      </c>
      <c r="F698" s="70">
        <v>1.7450000000000001</v>
      </c>
      <c r="G698" s="70"/>
      <c r="H698" s="70">
        <v>1.5</v>
      </c>
      <c r="I698" s="70">
        <f t="shared" si="35"/>
        <v>2.62</v>
      </c>
      <c r="J698" s="582"/>
      <c r="K698" s="583"/>
      <c r="L698" s="584"/>
      <c r="M698" s="39"/>
    </row>
    <row r="699" spans="1:13" s="34" customFormat="1" x14ac:dyDescent="0.15">
      <c r="A699" s="650"/>
      <c r="B699" s="148"/>
      <c r="C699" s="68" t="s">
        <v>139</v>
      </c>
      <c r="D699" s="617"/>
      <c r="E699" s="69">
        <v>1</v>
      </c>
      <c r="F699" s="70">
        <v>1.425</v>
      </c>
      <c r="G699" s="70"/>
      <c r="H699" s="70">
        <v>1.5</v>
      </c>
      <c r="I699" s="70">
        <f t="shared" si="35"/>
        <v>2.14</v>
      </c>
      <c r="J699" s="582"/>
      <c r="K699" s="583"/>
      <c r="L699" s="584"/>
      <c r="M699" s="39"/>
    </row>
    <row r="700" spans="1:13" s="34" customFormat="1" x14ac:dyDescent="0.15">
      <c r="A700" s="650"/>
      <c r="B700" s="148"/>
      <c r="C700" s="68" t="s">
        <v>139</v>
      </c>
      <c r="D700" s="617"/>
      <c r="E700" s="69">
        <v>1</v>
      </c>
      <c r="F700" s="70">
        <v>1.8</v>
      </c>
      <c r="G700" s="70"/>
      <c r="H700" s="70">
        <v>1.5</v>
      </c>
      <c r="I700" s="70">
        <f t="shared" si="35"/>
        <v>2.7</v>
      </c>
      <c r="J700" s="582"/>
      <c r="K700" s="583"/>
      <c r="L700" s="584"/>
      <c r="M700" s="39"/>
    </row>
    <row r="701" spans="1:13" s="34" customFormat="1" x14ac:dyDescent="0.15">
      <c r="A701" s="650"/>
      <c r="B701" s="148"/>
      <c r="C701" s="68" t="s">
        <v>140</v>
      </c>
      <c r="D701" s="617"/>
      <c r="E701" s="69">
        <v>1</v>
      </c>
      <c r="F701" s="70">
        <v>3.5150000000000001</v>
      </c>
      <c r="G701" s="70"/>
      <c r="H701" s="70">
        <v>1.5</v>
      </c>
      <c r="I701" s="70">
        <f t="shared" si="35"/>
        <v>5.27</v>
      </c>
      <c r="J701" s="582"/>
      <c r="K701" s="583"/>
      <c r="L701" s="584"/>
      <c r="M701" s="39"/>
    </row>
    <row r="702" spans="1:13" s="34" customFormat="1" x14ac:dyDescent="0.15">
      <c r="A702" s="650"/>
      <c r="B702" s="148"/>
      <c r="C702" s="68" t="s">
        <v>141</v>
      </c>
      <c r="D702" s="617"/>
      <c r="E702" s="69">
        <v>1</v>
      </c>
      <c r="F702" s="70">
        <v>3.48</v>
      </c>
      <c r="G702" s="70"/>
      <c r="H702" s="70">
        <v>1.5</v>
      </c>
      <c r="I702" s="70">
        <f t="shared" si="35"/>
        <v>5.22</v>
      </c>
      <c r="J702" s="582"/>
      <c r="K702" s="583"/>
      <c r="L702" s="584"/>
      <c r="M702" s="39"/>
    </row>
    <row r="703" spans="1:13" s="34" customFormat="1" x14ac:dyDescent="0.15">
      <c r="A703" s="650"/>
      <c r="B703" s="148"/>
      <c r="C703" s="68" t="s">
        <v>142</v>
      </c>
      <c r="D703" s="617"/>
      <c r="E703" s="69">
        <v>1</v>
      </c>
      <c r="F703" s="70">
        <v>1.8</v>
      </c>
      <c r="G703" s="70"/>
      <c r="H703" s="70">
        <v>1.5</v>
      </c>
      <c r="I703" s="70">
        <f t="shared" si="35"/>
        <v>2.7</v>
      </c>
      <c r="J703" s="582"/>
      <c r="K703" s="583"/>
      <c r="L703" s="584"/>
      <c r="M703" s="39"/>
    </row>
    <row r="704" spans="1:13" s="34" customFormat="1" x14ac:dyDescent="0.15">
      <c r="A704" s="650"/>
      <c r="B704" s="148"/>
      <c r="C704" s="68" t="s">
        <v>143</v>
      </c>
      <c r="D704" s="617"/>
      <c r="E704" s="69">
        <v>1</v>
      </c>
      <c r="F704" s="70">
        <v>0.89500000000000002</v>
      </c>
      <c r="G704" s="70"/>
      <c r="H704" s="70">
        <v>0.6</v>
      </c>
      <c r="I704" s="70">
        <f t="shared" si="35"/>
        <v>0.54</v>
      </c>
      <c r="J704" s="582"/>
      <c r="K704" s="583"/>
      <c r="L704" s="584"/>
      <c r="M704" s="39"/>
    </row>
    <row r="705" spans="1:13" s="34" customFormat="1" x14ac:dyDescent="0.15">
      <c r="A705" s="650"/>
      <c r="B705" s="148"/>
      <c r="C705" s="68" t="s">
        <v>144</v>
      </c>
      <c r="D705" s="617"/>
      <c r="E705" s="69">
        <v>1</v>
      </c>
      <c r="F705" s="70">
        <v>0.6</v>
      </c>
      <c r="G705" s="70"/>
      <c r="H705" s="70">
        <v>0.6</v>
      </c>
      <c r="I705" s="70">
        <f t="shared" si="35"/>
        <v>0.36</v>
      </c>
      <c r="J705" s="582"/>
      <c r="K705" s="583"/>
      <c r="L705" s="584"/>
      <c r="M705" s="39"/>
    </row>
    <row r="706" spans="1:13" s="34" customFormat="1" x14ac:dyDescent="0.15">
      <c r="A706" s="650"/>
      <c r="B706" s="148"/>
      <c r="C706" s="68" t="s">
        <v>145</v>
      </c>
      <c r="D706" s="617"/>
      <c r="E706" s="69">
        <v>1</v>
      </c>
      <c r="F706" s="70">
        <v>1.8</v>
      </c>
      <c r="G706" s="70"/>
      <c r="H706" s="70">
        <v>1.5</v>
      </c>
      <c r="I706" s="70">
        <f t="shared" si="35"/>
        <v>2.7</v>
      </c>
      <c r="J706" s="582"/>
      <c r="K706" s="583"/>
      <c r="L706" s="584"/>
      <c r="M706" s="39"/>
    </row>
    <row r="707" spans="1:13" s="34" customFormat="1" x14ac:dyDescent="0.15">
      <c r="A707" s="650"/>
      <c r="B707" s="148"/>
      <c r="C707" s="68" t="s">
        <v>146</v>
      </c>
      <c r="D707" s="617"/>
      <c r="E707" s="69">
        <v>1</v>
      </c>
      <c r="F707" s="70">
        <v>1.57</v>
      </c>
      <c r="G707" s="70"/>
      <c r="H707" s="70">
        <v>1.5</v>
      </c>
      <c r="I707" s="70">
        <f t="shared" si="35"/>
        <v>2.36</v>
      </c>
      <c r="J707" s="582"/>
      <c r="K707" s="583"/>
      <c r="L707" s="584"/>
      <c r="M707" s="39"/>
    </row>
    <row r="708" spans="1:13" s="34" customFormat="1" x14ac:dyDescent="0.15">
      <c r="A708" s="650"/>
      <c r="B708" s="148"/>
      <c r="C708" s="68" t="s">
        <v>147</v>
      </c>
      <c r="D708" s="617"/>
      <c r="E708" s="69">
        <v>1</v>
      </c>
      <c r="F708" s="70">
        <v>1.03</v>
      </c>
      <c r="G708" s="70"/>
      <c r="H708" s="70">
        <v>0.6</v>
      </c>
      <c r="I708" s="70">
        <f t="shared" si="35"/>
        <v>0.62</v>
      </c>
      <c r="J708" s="582"/>
      <c r="K708" s="583"/>
      <c r="L708" s="584"/>
      <c r="M708" s="39"/>
    </row>
    <row r="709" spans="1:13" s="34" customFormat="1" x14ac:dyDescent="0.15">
      <c r="A709" s="650"/>
      <c r="B709" s="148"/>
      <c r="C709" s="68" t="s">
        <v>147</v>
      </c>
      <c r="D709" s="617"/>
      <c r="E709" s="69">
        <v>1</v>
      </c>
      <c r="F709" s="70">
        <v>0.7</v>
      </c>
      <c r="G709" s="70"/>
      <c r="H709" s="70">
        <v>0.6</v>
      </c>
      <c r="I709" s="70">
        <f t="shared" si="35"/>
        <v>0.42</v>
      </c>
      <c r="J709" s="582"/>
      <c r="K709" s="583"/>
      <c r="L709" s="584"/>
      <c r="M709" s="39"/>
    </row>
    <row r="710" spans="1:13" s="34" customFormat="1" x14ac:dyDescent="0.15">
      <c r="A710" s="650"/>
      <c r="B710" s="148"/>
      <c r="C710" s="68" t="s">
        <v>148</v>
      </c>
      <c r="D710" s="617"/>
      <c r="E710" s="69">
        <v>1</v>
      </c>
      <c r="F710" s="70">
        <f>4.965-0.375</f>
        <v>4.59</v>
      </c>
      <c r="G710" s="70"/>
      <c r="H710" s="70">
        <v>1.5</v>
      </c>
      <c r="I710" s="70">
        <f t="shared" si="35"/>
        <v>6.89</v>
      </c>
      <c r="J710" s="585"/>
      <c r="K710" s="586"/>
      <c r="L710" s="587"/>
      <c r="M710" s="39"/>
    </row>
    <row r="711" spans="1:13" s="34" customFormat="1" x14ac:dyDescent="0.15">
      <c r="A711" s="651"/>
      <c r="B711" s="149"/>
      <c r="C711" s="68"/>
      <c r="D711" s="618"/>
      <c r="E711" s="69"/>
      <c r="F711" s="70"/>
      <c r="G711" s="70"/>
      <c r="H711" s="70"/>
      <c r="I711" s="71">
        <f>SUM(I697:I710)</f>
        <v>41.589999999999996</v>
      </c>
      <c r="J711" s="67" t="s">
        <v>10</v>
      </c>
      <c r="K711" s="665"/>
      <c r="L711" s="666"/>
      <c r="M711" s="39"/>
    </row>
    <row r="712" spans="1:13" s="34" customFormat="1" x14ac:dyDescent="0.15">
      <c r="A712" s="643"/>
      <c r="B712" s="644"/>
      <c r="C712" s="644"/>
      <c r="D712" s="644"/>
      <c r="E712" s="645"/>
      <c r="F712" s="119">
        <f>+I711</f>
        <v>41.589999999999996</v>
      </c>
      <c r="G712" s="119">
        <v>17.2</v>
      </c>
      <c r="H712" s="119" t="s">
        <v>43</v>
      </c>
      <c r="I712" s="65">
        <f>+F712*G712</f>
        <v>715.34799999999996</v>
      </c>
      <c r="J712" s="64" t="s">
        <v>44</v>
      </c>
      <c r="K712" s="106">
        <f>+F715</f>
        <v>192.15</v>
      </c>
      <c r="L712" s="66">
        <f>ROUND(I712*K712,0)</f>
        <v>137454</v>
      </c>
      <c r="M712" s="39"/>
    </row>
    <row r="713" spans="1:13" x14ac:dyDescent="0.15">
      <c r="A713" s="649"/>
      <c r="B713" s="147"/>
      <c r="C713" s="68" t="s">
        <v>23</v>
      </c>
      <c r="D713" s="616"/>
      <c r="E713" s="69" t="s">
        <v>24</v>
      </c>
      <c r="F713" s="70">
        <v>183</v>
      </c>
      <c r="G713" s="70" t="s">
        <v>45</v>
      </c>
      <c r="H713" s="622"/>
      <c r="I713" s="623"/>
      <c r="J713" s="623"/>
      <c r="K713" s="623"/>
      <c r="L713" s="624"/>
      <c r="M713" s="38"/>
    </row>
    <row r="714" spans="1:13" x14ac:dyDescent="0.15">
      <c r="A714" s="650"/>
      <c r="B714" s="148"/>
      <c r="C714" s="68" t="s">
        <v>41</v>
      </c>
      <c r="D714" s="617"/>
      <c r="E714" s="69" t="s">
        <v>24</v>
      </c>
      <c r="F714" s="70">
        <f>ROUND(F713*5%,2)</f>
        <v>9.15</v>
      </c>
      <c r="G714" s="70"/>
      <c r="H714" s="625"/>
      <c r="I714" s="626"/>
      <c r="J714" s="626"/>
      <c r="K714" s="626"/>
      <c r="L714" s="627"/>
      <c r="M714" s="38"/>
    </row>
    <row r="715" spans="1:13" x14ac:dyDescent="0.15">
      <c r="A715" s="651"/>
      <c r="B715" s="149"/>
      <c r="C715" s="68"/>
      <c r="D715" s="618"/>
      <c r="E715" s="69" t="s">
        <v>24</v>
      </c>
      <c r="F715" s="70">
        <f>SUM(F713:F714)</f>
        <v>192.15</v>
      </c>
      <c r="G715" s="70" t="s">
        <v>45</v>
      </c>
      <c r="H715" s="628"/>
      <c r="I715" s="629"/>
      <c r="J715" s="629"/>
      <c r="K715" s="629"/>
      <c r="L715" s="630"/>
      <c r="M715" s="38"/>
    </row>
    <row r="716" spans="1:13" x14ac:dyDescent="0.15">
      <c r="A716" s="592"/>
      <c r="B716" s="593"/>
      <c r="C716" s="593"/>
      <c r="D716" s="593"/>
      <c r="E716" s="593"/>
      <c r="F716" s="593"/>
      <c r="G716" s="593"/>
      <c r="H716" s="593"/>
      <c r="I716" s="593"/>
      <c r="J716" s="593"/>
      <c r="K716" s="593"/>
      <c r="L716" s="594"/>
      <c r="M716" s="38"/>
    </row>
    <row r="717" spans="1:13" ht="93.75" customHeight="1" x14ac:dyDescent="0.15">
      <c r="A717" s="22">
        <v>25</v>
      </c>
      <c r="B717" s="234" t="s">
        <v>467</v>
      </c>
      <c r="C717" s="595" t="s">
        <v>238</v>
      </c>
      <c r="D717" s="596"/>
      <c r="E717" s="596"/>
      <c r="F717" s="596"/>
      <c r="G717" s="596"/>
      <c r="H717" s="596"/>
      <c r="I717" s="596"/>
      <c r="J717" s="596"/>
      <c r="K717" s="596"/>
      <c r="L717" s="600"/>
      <c r="M717" s="38"/>
    </row>
    <row r="718" spans="1:13" x14ac:dyDescent="0.15">
      <c r="A718" s="589"/>
      <c r="B718" s="229"/>
      <c r="C718" s="721" t="s">
        <v>112</v>
      </c>
      <c r="D718" s="722"/>
      <c r="E718" s="722"/>
      <c r="F718" s="722"/>
      <c r="G718" s="722"/>
      <c r="H718" s="722"/>
      <c r="I718" s="723"/>
      <c r="J718" s="607"/>
      <c r="K718" s="608"/>
      <c r="L718" s="609"/>
      <c r="M718" s="38"/>
    </row>
    <row r="719" spans="1:13" x14ac:dyDescent="0.15">
      <c r="A719" s="590"/>
      <c r="B719" s="154"/>
      <c r="C719" s="68" t="s">
        <v>152</v>
      </c>
      <c r="D719" s="616"/>
      <c r="E719" s="69">
        <v>2</v>
      </c>
      <c r="F719" s="70">
        <v>1</v>
      </c>
      <c r="G719" s="75"/>
      <c r="H719" s="69">
        <v>4.4000000000000004</v>
      </c>
      <c r="I719" s="70">
        <f>E719*F719*H719</f>
        <v>8.8000000000000007</v>
      </c>
      <c r="J719" s="610"/>
      <c r="K719" s="611"/>
      <c r="L719" s="612"/>
      <c r="M719" s="38"/>
    </row>
    <row r="720" spans="1:13" x14ac:dyDescent="0.15">
      <c r="A720" s="591"/>
      <c r="B720" s="155"/>
      <c r="C720" s="68" t="s">
        <v>153</v>
      </c>
      <c r="D720" s="618"/>
      <c r="E720" s="69">
        <v>1</v>
      </c>
      <c r="F720" s="70">
        <v>1</v>
      </c>
      <c r="G720" s="75"/>
      <c r="H720" s="69">
        <v>5.4</v>
      </c>
      <c r="I720" s="70">
        <f>E720*F720*H720</f>
        <v>5.4</v>
      </c>
      <c r="J720" s="613"/>
      <c r="K720" s="614"/>
      <c r="L720" s="615"/>
      <c r="M720" s="38"/>
    </row>
    <row r="721" spans="1:13" x14ac:dyDescent="0.15">
      <c r="A721" s="601"/>
      <c r="B721" s="602"/>
      <c r="C721" s="602"/>
      <c r="D721" s="602"/>
      <c r="E721" s="602"/>
      <c r="F721" s="602"/>
      <c r="G721" s="602"/>
      <c r="H721" s="603"/>
      <c r="I721" s="65">
        <f>SUM(I719:I720)</f>
        <v>14.200000000000001</v>
      </c>
      <c r="J721" s="64" t="s">
        <v>44</v>
      </c>
      <c r="K721" s="106">
        <f>+F724</f>
        <v>4958.1000000000004</v>
      </c>
      <c r="L721" s="66">
        <f>ROUND(I721*K721,0)</f>
        <v>70405</v>
      </c>
      <c r="M721" s="38"/>
    </row>
    <row r="722" spans="1:13" x14ac:dyDescent="0.15">
      <c r="A722" s="589"/>
      <c r="B722" s="153"/>
      <c r="C722" s="68" t="s">
        <v>23</v>
      </c>
      <c r="D722" s="616"/>
      <c r="E722" s="69" t="s">
        <v>24</v>
      </c>
      <c r="F722" s="70">
        <v>4722</v>
      </c>
      <c r="G722" s="70" t="s">
        <v>26</v>
      </c>
      <c r="H722" s="579"/>
      <c r="I722" s="580"/>
      <c r="J722" s="580"/>
      <c r="K722" s="580"/>
      <c r="L722" s="581"/>
      <c r="M722" s="38"/>
    </row>
    <row r="723" spans="1:13" x14ac:dyDescent="0.15">
      <c r="A723" s="590"/>
      <c r="B723" s="154"/>
      <c r="C723" s="68" t="s">
        <v>41</v>
      </c>
      <c r="D723" s="617"/>
      <c r="E723" s="69" t="s">
        <v>24</v>
      </c>
      <c r="F723" s="70">
        <f>+ROUND(F722*5%,2)</f>
        <v>236.1</v>
      </c>
      <c r="G723" s="70"/>
      <c r="H723" s="582"/>
      <c r="I723" s="583"/>
      <c r="J723" s="583"/>
      <c r="K723" s="583"/>
      <c r="L723" s="584"/>
      <c r="M723" s="38"/>
    </row>
    <row r="724" spans="1:13" x14ac:dyDescent="0.15">
      <c r="A724" s="591"/>
      <c r="B724" s="155"/>
      <c r="C724" s="68"/>
      <c r="D724" s="618"/>
      <c r="E724" s="69" t="s">
        <v>24</v>
      </c>
      <c r="F724" s="70">
        <f>SUM(F722:F723)</f>
        <v>4958.1000000000004</v>
      </c>
      <c r="G724" s="70" t="s">
        <v>26</v>
      </c>
      <c r="H724" s="585"/>
      <c r="I724" s="586"/>
      <c r="J724" s="586"/>
      <c r="K724" s="586"/>
      <c r="L724" s="587"/>
      <c r="M724" s="38"/>
    </row>
    <row r="725" spans="1:13" x14ac:dyDescent="0.15">
      <c r="A725" s="592"/>
      <c r="B725" s="593"/>
      <c r="C725" s="593"/>
      <c r="D725" s="593"/>
      <c r="E725" s="593"/>
      <c r="F725" s="593"/>
      <c r="G725" s="593"/>
      <c r="H725" s="593"/>
      <c r="I725" s="593"/>
      <c r="J725" s="593"/>
      <c r="K725" s="593"/>
      <c r="L725" s="594"/>
      <c r="M725" s="38"/>
    </row>
    <row r="726" spans="1:13" s="43" customFormat="1" ht="59.25" customHeight="1" x14ac:dyDescent="0.15">
      <c r="A726" s="22">
        <v>26</v>
      </c>
      <c r="B726" s="234" t="s">
        <v>468</v>
      </c>
      <c r="C726" s="595" t="s">
        <v>239</v>
      </c>
      <c r="D726" s="596"/>
      <c r="E726" s="596"/>
      <c r="F726" s="596"/>
      <c r="G726" s="596"/>
      <c r="H726" s="596"/>
      <c r="I726" s="596"/>
      <c r="J726" s="596"/>
      <c r="K726" s="596"/>
      <c r="L726" s="600"/>
      <c r="M726" s="44"/>
    </row>
    <row r="727" spans="1:13" x14ac:dyDescent="0.15">
      <c r="A727" s="22"/>
      <c r="B727" s="22"/>
      <c r="C727" s="75" t="s">
        <v>265</v>
      </c>
      <c r="D727" s="69"/>
      <c r="E727" s="69">
        <v>3</v>
      </c>
      <c r="F727" s="69">
        <v>6</v>
      </c>
      <c r="G727" s="70">
        <v>0.125</v>
      </c>
      <c r="H727" s="70">
        <v>7.4999999999999997E-2</v>
      </c>
      <c r="I727" s="70">
        <f>E727*F727*G727*H727</f>
        <v>0.16874999999999998</v>
      </c>
      <c r="J727" s="78"/>
      <c r="K727" s="112"/>
      <c r="L727" s="116"/>
      <c r="M727" s="38"/>
    </row>
    <row r="728" spans="1:13" x14ac:dyDescent="0.15">
      <c r="A728" s="601"/>
      <c r="B728" s="602"/>
      <c r="C728" s="602"/>
      <c r="D728" s="602"/>
      <c r="E728" s="602"/>
      <c r="F728" s="602"/>
      <c r="G728" s="602"/>
      <c r="H728" s="603"/>
      <c r="I728" s="65">
        <f>I727</f>
        <v>0.16874999999999998</v>
      </c>
      <c r="J728" s="64" t="s">
        <v>116</v>
      </c>
      <c r="K728" s="106">
        <f>+F731</f>
        <v>104580</v>
      </c>
      <c r="L728" s="66">
        <f>ROUND(I728*K728,0)</f>
        <v>17648</v>
      </c>
      <c r="M728" s="38"/>
    </row>
    <row r="729" spans="1:13" x14ac:dyDescent="0.15">
      <c r="A729" s="589"/>
      <c r="B729" s="153"/>
      <c r="C729" s="68" t="s">
        <v>23</v>
      </c>
      <c r="D729" s="616"/>
      <c r="E729" s="69" t="s">
        <v>24</v>
      </c>
      <c r="F729" s="70">
        <v>99600</v>
      </c>
      <c r="G729" s="70" t="s">
        <v>26</v>
      </c>
      <c r="H729" s="579"/>
      <c r="I729" s="580"/>
      <c r="J729" s="580"/>
      <c r="K729" s="580"/>
      <c r="L729" s="581"/>
      <c r="M729" s="38"/>
    </row>
    <row r="730" spans="1:13" x14ac:dyDescent="0.15">
      <c r="A730" s="590"/>
      <c r="B730" s="154"/>
      <c r="C730" s="68" t="s">
        <v>41</v>
      </c>
      <c r="D730" s="617"/>
      <c r="E730" s="69" t="s">
        <v>24</v>
      </c>
      <c r="F730" s="70">
        <f>+ROUND(F729*5%,2)</f>
        <v>4980</v>
      </c>
      <c r="G730" s="70"/>
      <c r="H730" s="582"/>
      <c r="I730" s="583"/>
      <c r="J730" s="583"/>
      <c r="K730" s="583"/>
      <c r="L730" s="584"/>
      <c r="M730" s="38"/>
    </row>
    <row r="731" spans="1:13" x14ac:dyDescent="0.15">
      <c r="A731" s="591"/>
      <c r="B731" s="155"/>
      <c r="C731" s="68"/>
      <c r="D731" s="618"/>
      <c r="E731" s="69" t="s">
        <v>24</v>
      </c>
      <c r="F731" s="70">
        <f>SUM(F729:F730)</f>
        <v>104580</v>
      </c>
      <c r="G731" s="70" t="s">
        <v>26</v>
      </c>
      <c r="H731" s="585"/>
      <c r="I731" s="586"/>
      <c r="J731" s="586"/>
      <c r="K731" s="586"/>
      <c r="L731" s="587"/>
      <c r="M731" s="38"/>
    </row>
    <row r="732" spans="1:13" x14ac:dyDescent="0.15">
      <c r="A732" s="592"/>
      <c r="B732" s="593"/>
      <c r="C732" s="593"/>
      <c r="D732" s="593"/>
      <c r="E732" s="593"/>
      <c r="F732" s="593"/>
      <c r="G732" s="593"/>
      <c r="H732" s="593"/>
      <c r="I732" s="593"/>
      <c r="J732" s="593"/>
      <c r="K732" s="593"/>
      <c r="L732" s="594"/>
      <c r="M732" s="38"/>
    </row>
    <row r="733" spans="1:13" s="43" customFormat="1" ht="81" customHeight="1" x14ac:dyDescent="0.15">
      <c r="A733" s="22">
        <v>27</v>
      </c>
      <c r="B733" s="234" t="s">
        <v>469</v>
      </c>
      <c r="C733" s="595" t="s">
        <v>240</v>
      </c>
      <c r="D733" s="596"/>
      <c r="E733" s="596"/>
      <c r="F733" s="596"/>
      <c r="G733" s="596"/>
      <c r="H733" s="596"/>
      <c r="I733" s="596"/>
      <c r="J733" s="596"/>
      <c r="K733" s="596"/>
      <c r="L733" s="600"/>
      <c r="M733" s="44"/>
    </row>
    <row r="734" spans="1:13" x14ac:dyDescent="0.15">
      <c r="A734" s="589"/>
      <c r="B734" s="153"/>
      <c r="C734" s="75" t="s">
        <v>47</v>
      </c>
      <c r="D734" s="616"/>
      <c r="E734" s="69">
        <v>3</v>
      </c>
      <c r="F734" s="69"/>
      <c r="G734" s="75"/>
      <c r="H734" s="69"/>
      <c r="I734" s="69">
        <f>E734</f>
        <v>3</v>
      </c>
      <c r="J734" s="607"/>
      <c r="K734" s="608"/>
      <c r="L734" s="609"/>
      <c r="M734" s="38"/>
    </row>
    <row r="735" spans="1:13" x14ac:dyDescent="0.15">
      <c r="A735" s="591"/>
      <c r="B735" s="155"/>
      <c r="C735" s="75" t="s">
        <v>33</v>
      </c>
      <c r="D735" s="618"/>
      <c r="E735" s="69">
        <v>4</v>
      </c>
      <c r="F735" s="69"/>
      <c r="G735" s="75"/>
      <c r="H735" s="69"/>
      <c r="I735" s="69">
        <f>E735</f>
        <v>4</v>
      </c>
      <c r="J735" s="613"/>
      <c r="K735" s="614"/>
      <c r="L735" s="615"/>
      <c r="M735" s="38"/>
    </row>
    <row r="736" spans="1:13" x14ac:dyDescent="0.15">
      <c r="A736" s="601"/>
      <c r="B736" s="602"/>
      <c r="C736" s="602"/>
      <c r="D736" s="602"/>
      <c r="E736" s="602"/>
      <c r="F736" s="602"/>
      <c r="G736" s="602"/>
      <c r="H736" s="603"/>
      <c r="I736" s="64">
        <f>SUM(I734:I735)</f>
        <v>7</v>
      </c>
      <c r="J736" s="92" t="s">
        <v>241</v>
      </c>
      <c r="K736" s="106">
        <f>+F739</f>
        <v>1066.8</v>
      </c>
      <c r="L736" s="66">
        <f>ROUND(I736*K736,0)</f>
        <v>7468</v>
      </c>
      <c r="M736" s="38"/>
    </row>
    <row r="737" spans="1:13" x14ac:dyDescent="0.15">
      <c r="A737" s="589"/>
      <c r="B737" s="153"/>
      <c r="C737" s="68" t="s">
        <v>23</v>
      </c>
      <c r="D737" s="616"/>
      <c r="E737" s="69" t="s">
        <v>24</v>
      </c>
      <c r="F737" s="70">
        <v>1016</v>
      </c>
      <c r="G737" s="70" t="s">
        <v>241</v>
      </c>
      <c r="H737" s="579"/>
      <c r="I737" s="580"/>
      <c r="J737" s="580"/>
      <c r="K737" s="580"/>
      <c r="L737" s="581"/>
      <c r="M737" s="38"/>
    </row>
    <row r="738" spans="1:13" x14ac:dyDescent="0.15">
      <c r="A738" s="590"/>
      <c r="B738" s="154"/>
      <c r="C738" s="68" t="s">
        <v>41</v>
      </c>
      <c r="D738" s="617"/>
      <c r="E738" s="69" t="s">
        <v>24</v>
      </c>
      <c r="F738" s="70">
        <f>+ROUND(F737*5%,2)</f>
        <v>50.8</v>
      </c>
      <c r="G738" s="70"/>
      <c r="H738" s="582"/>
      <c r="I738" s="583"/>
      <c r="J738" s="583"/>
      <c r="K738" s="583"/>
      <c r="L738" s="584"/>
      <c r="M738" s="38"/>
    </row>
    <row r="739" spans="1:13" x14ac:dyDescent="0.15">
      <c r="A739" s="591"/>
      <c r="B739" s="155"/>
      <c r="C739" s="68"/>
      <c r="D739" s="618"/>
      <c r="E739" s="69" t="s">
        <v>24</v>
      </c>
      <c r="F739" s="70">
        <f>SUM(F737:F738)</f>
        <v>1066.8</v>
      </c>
      <c r="G739" s="70" t="s">
        <v>1</v>
      </c>
      <c r="H739" s="585"/>
      <c r="I739" s="586"/>
      <c r="J739" s="586"/>
      <c r="K739" s="586"/>
      <c r="L739" s="587"/>
      <c r="M739" s="38"/>
    </row>
    <row r="740" spans="1:13" x14ac:dyDescent="0.15">
      <c r="A740" s="592"/>
      <c r="B740" s="593"/>
      <c r="C740" s="593"/>
      <c r="D740" s="593"/>
      <c r="E740" s="593"/>
      <c r="F740" s="593"/>
      <c r="G740" s="593"/>
      <c r="H740" s="593"/>
      <c r="I740" s="593"/>
      <c r="J740" s="593"/>
      <c r="K740" s="593"/>
      <c r="L740" s="594"/>
      <c r="M740" s="38"/>
    </row>
    <row r="741" spans="1:13" ht="87" customHeight="1" x14ac:dyDescent="0.15">
      <c r="A741" s="22">
        <v>28</v>
      </c>
      <c r="B741" s="234" t="s">
        <v>470</v>
      </c>
      <c r="C741" s="595" t="s">
        <v>249</v>
      </c>
      <c r="D741" s="596"/>
      <c r="E741" s="596"/>
      <c r="F741" s="596"/>
      <c r="G741" s="596"/>
      <c r="H741" s="596"/>
      <c r="I741" s="596"/>
      <c r="J741" s="596"/>
      <c r="K741" s="596"/>
      <c r="L741" s="600"/>
      <c r="M741" s="38"/>
    </row>
    <row r="742" spans="1:13" x14ac:dyDescent="0.15">
      <c r="A742" s="22"/>
      <c r="B742" s="22" t="s">
        <v>251</v>
      </c>
      <c r="C742" s="747" t="s">
        <v>250</v>
      </c>
      <c r="D742" s="747"/>
      <c r="E742" s="747"/>
      <c r="F742" s="747"/>
      <c r="G742" s="747"/>
      <c r="H742" s="747"/>
      <c r="I742" s="747"/>
      <c r="J742" s="607"/>
      <c r="K742" s="608"/>
      <c r="L742" s="609"/>
      <c r="M742" s="38"/>
    </row>
    <row r="743" spans="1:13" x14ac:dyDescent="0.15">
      <c r="A743" s="22"/>
      <c r="B743" s="22"/>
      <c r="C743" s="75" t="s">
        <v>32</v>
      </c>
      <c r="D743" s="69"/>
      <c r="E743" s="69">
        <v>3</v>
      </c>
      <c r="F743" s="69">
        <v>1</v>
      </c>
      <c r="G743" s="75"/>
      <c r="H743" s="69">
        <v>2.4</v>
      </c>
      <c r="I743" s="69">
        <f>E743*F743*H743</f>
        <v>7.1999999999999993</v>
      </c>
      <c r="J743" s="613"/>
      <c r="K743" s="614"/>
      <c r="L743" s="615"/>
      <c r="M743" s="38"/>
    </row>
    <row r="744" spans="1:13" x14ac:dyDescent="0.15">
      <c r="A744" s="601"/>
      <c r="B744" s="602"/>
      <c r="C744" s="602"/>
      <c r="D744" s="602"/>
      <c r="E744" s="602"/>
      <c r="F744" s="602"/>
      <c r="G744" s="602"/>
      <c r="H744" s="603"/>
      <c r="I744" s="64">
        <f>I743</f>
        <v>7.1999999999999993</v>
      </c>
      <c r="J744" s="63" t="s">
        <v>10</v>
      </c>
      <c r="K744" s="102">
        <f>F747</f>
        <v>4245.1499999999996</v>
      </c>
      <c r="L744" s="66">
        <f>ROUND(I744*K744,0)</f>
        <v>30565</v>
      </c>
      <c r="M744" s="38"/>
    </row>
    <row r="745" spans="1:13" x14ac:dyDescent="0.15">
      <c r="A745" s="589"/>
      <c r="B745" s="153"/>
      <c r="C745" s="68" t="s">
        <v>23</v>
      </c>
      <c r="D745" s="616"/>
      <c r="E745" s="69" t="s">
        <v>24</v>
      </c>
      <c r="F745" s="70">
        <v>4043</v>
      </c>
      <c r="G745" s="70" t="s">
        <v>26</v>
      </c>
      <c r="H745" s="579"/>
      <c r="I745" s="580"/>
      <c r="J745" s="580"/>
      <c r="K745" s="580"/>
      <c r="L745" s="581"/>
      <c r="M745" s="38"/>
    </row>
    <row r="746" spans="1:13" x14ac:dyDescent="0.15">
      <c r="A746" s="590"/>
      <c r="B746" s="154"/>
      <c r="C746" s="68" t="s">
        <v>41</v>
      </c>
      <c r="D746" s="617"/>
      <c r="E746" s="69" t="s">
        <v>24</v>
      </c>
      <c r="F746" s="70">
        <f>+ROUND(F745*5%,2)</f>
        <v>202.15</v>
      </c>
      <c r="G746" s="70"/>
      <c r="H746" s="582"/>
      <c r="I746" s="583"/>
      <c r="J746" s="583"/>
      <c r="K746" s="583"/>
      <c r="L746" s="584"/>
      <c r="M746" s="38"/>
    </row>
    <row r="747" spans="1:13" x14ac:dyDescent="0.15">
      <c r="A747" s="591"/>
      <c r="B747" s="155"/>
      <c r="C747" s="68"/>
      <c r="D747" s="618"/>
      <c r="E747" s="69" t="s">
        <v>24</v>
      </c>
      <c r="F747" s="70">
        <f>SUM(F745:F746)</f>
        <v>4245.1499999999996</v>
      </c>
      <c r="G747" s="70" t="s">
        <v>26</v>
      </c>
      <c r="H747" s="585"/>
      <c r="I747" s="586"/>
      <c r="J747" s="586"/>
      <c r="K747" s="586"/>
      <c r="L747" s="587"/>
      <c r="M747" s="38"/>
    </row>
    <row r="748" spans="1:13" x14ac:dyDescent="0.15">
      <c r="A748" s="592"/>
      <c r="B748" s="593"/>
      <c r="C748" s="593"/>
      <c r="D748" s="593"/>
      <c r="E748" s="593"/>
      <c r="F748" s="593"/>
      <c r="G748" s="593"/>
      <c r="H748" s="593"/>
      <c r="I748" s="593"/>
      <c r="J748" s="593"/>
      <c r="K748" s="593"/>
      <c r="L748" s="594"/>
      <c r="M748" s="38"/>
    </row>
    <row r="749" spans="1:13" ht="71.25" x14ac:dyDescent="0.15">
      <c r="A749" s="22">
        <v>29</v>
      </c>
      <c r="B749" s="234" t="s">
        <v>471</v>
      </c>
      <c r="C749" s="595" t="s">
        <v>347</v>
      </c>
      <c r="D749" s="596"/>
      <c r="E749" s="596"/>
      <c r="F749" s="596"/>
      <c r="G749" s="596"/>
      <c r="H749" s="596"/>
      <c r="I749" s="596"/>
      <c r="J749" s="596"/>
      <c r="K749" s="596"/>
      <c r="L749" s="600"/>
      <c r="M749" s="38"/>
    </row>
    <row r="750" spans="1:13" x14ac:dyDescent="0.15">
      <c r="A750" s="22"/>
      <c r="B750" s="22" t="s">
        <v>253</v>
      </c>
      <c r="C750" s="75" t="s">
        <v>252</v>
      </c>
      <c r="D750" s="69">
        <v>7</v>
      </c>
      <c r="E750" s="69">
        <v>3</v>
      </c>
      <c r="F750" s="69"/>
      <c r="G750" s="75"/>
      <c r="H750" s="69"/>
      <c r="I750" s="69">
        <f>D750*E750</f>
        <v>21</v>
      </c>
      <c r="J750" s="634"/>
      <c r="K750" s="635"/>
      <c r="L750" s="636"/>
      <c r="M750" s="38"/>
    </row>
    <row r="751" spans="1:13" x14ac:dyDescent="0.15">
      <c r="A751" s="601"/>
      <c r="B751" s="602"/>
      <c r="C751" s="602"/>
      <c r="D751" s="602"/>
      <c r="E751" s="602"/>
      <c r="F751" s="602"/>
      <c r="G751" s="602"/>
      <c r="H751" s="603"/>
      <c r="I751" s="64">
        <f>I750</f>
        <v>21</v>
      </c>
      <c r="J751" s="92" t="s">
        <v>241</v>
      </c>
      <c r="K751" s="102">
        <f>F754</f>
        <v>107.1</v>
      </c>
      <c r="L751" s="66">
        <f>ROUND(I751*K751,0)</f>
        <v>2249</v>
      </c>
      <c r="M751" s="38"/>
    </row>
    <row r="752" spans="1:13" x14ac:dyDescent="0.15">
      <c r="A752" s="589"/>
      <c r="B752" s="153"/>
      <c r="C752" s="68" t="s">
        <v>23</v>
      </c>
      <c r="D752" s="616"/>
      <c r="E752" s="69" t="s">
        <v>24</v>
      </c>
      <c r="F752" s="70">
        <v>102</v>
      </c>
      <c r="G752" s="70" t="s">
        <v>26</v>
      </c>
      <c r="H752" s="579"/>
      <c r="I752" s="580"/>
      <c r="J752" s="580"/>
      <c r="K752" s="580"/>
      <c r="L752" s="581"/>
      <c r="M752" s="38"/>
    </row>
    <row r="753" spans="1:13" x14ac:dyDescent="0.15">
      <c r="A753" s="590"/>
      <c r="B753" s="154"/>
      <c r="C753" s="68" t="s">
        <v>41</v>
      </c>
      <c r="D753" s="617"/>
      <c r="E753" s="69" t="s">
        <v>24</v>
      </c>
      <c r="F753" s="70">
        <f>+ROUND(F752*5%,2)</f>
        <v>5.0999999999999996</v>
      </c>
      <c r="G753" s="70"/>
      <c r="H753" s="582"/>
      <c r="I753" s="583"/>
      <c r="J753" s="583"/>
      <c r="K753" s="583"/>
      <c r="L753" s="584"/>
      <c r="M753" s="38"/>
    </row>
    <row r="754" spans="1:13" x14ac:dyDescent="0.15">
      <c r="A754" s="591"/>
      <c r="B754" s="155"/>
      <c r="C754" s="68"/>
      <c r="D754" s="618"/>
      <c r="E754" s="69" t="s">
        <v>24</v>
      </c>
      <c r="F754" s="70">
        <f>SUM(F752:F753)</f>
        <v>107.1</v>
      </c>
      <c r="G754" s="70" t="s">
        <v>26</v>
      </c>
      <c r="H754" s="585"/>
      <c r="I754" s="586"/>
      <c r="J754" s="586"/>
      <c r="K754" s="586"/>
      <c r="L754" s="587"/>
      <c r="M754" s="38"/>
    </row>
    <row r="755" spans="1:13" x14ac:dyDescent="0.15">
      <c r="A755" s="592"/>
      <c r="B755" s="593"/>
      <c r="C755" s="593"/>
      <c r="D755" s="593"/>
      <c r="E755" s="593"/>
      <c r="F755" s="593"/>
      <c r="G755" s="593"/>
      <c r="H755" s="593"/>
      <c r="I755" s="593"/>
      <c r="J755" s="593"/>
      <c r="K755" s="593"/>
      <c r="L755" s="594"/>
      <c r="M755" s="38"/>
    </row>
    <row r="756" spans="1:13" ht="71.25" x14ac:dyDescent="0.15">
      <c r="A756" s="22">
        <v>30</v>
      </c>
      <c r="B756" s="234" t="s">
        <v>472</v>
      </c>
      <c r="C756" s="595" t="s">
        <v>346</v>
      </c>
      <c r="D756" s="596"/>
      <c r="E756" s="596"/>
      <c r="F756" s="596"/>
      <c r="G756" s="596"/>
      <c r="H756" s="596"/>
      <c r="I756" s="596"/>
      <c r="J756" s="596"/>
      <c r="K756" s="596"/>
      <c r="L756" s="600"/>
      <c r="M756" s="38"/>
    </row>
    <row r="757" spans="1:13" x14ac:dyDescent="0.15">
      <c r="A757" s="22"/>
      <c r="B757" s="22" t="s">
        <v>255</v>
      </c>
      <c r="C757" s="75" t="s">
        <v>254</v>
      </c>
      <c r="D757" s="69">
        <v>7</v>
      </c>
      <c r="E757" s="69">
        <v>2</v>
      </c>
      <c r="F757" s="69"/>
      <c r="G757" s="75"/>
      <c r="H757" s="69"/>
      <c r="I757" s="69">
        <f>D757*E757</f>
        <v>14</v>
      </c>
      <c r="J757" s="634"/>
      <c r="K757" s="635"/>
      <c r="L757" s="636"/>
      <c r="M757" s="38"/>
    </row>
    <row r="758" spans="1:13" x14ac:dyDescent="0.15">
      <c r="A758" s="601"/>
      <c r="B758" s="602"/>
      <c r="C758" s="602"/>
      <c r="D758" s="602"/>
      <c r="E758" s="602"/>
      <c r="F758" s="602"/>
      <c r="G758" s="602"/>
      <c r="H758" s="603"/>
      <c r="I758" s="64">
        <f>I757</f>
        <v>14</v>
      </c>
      <c r="J758" s="92" t="s">
        <v>241</v>
      </c>
      <c r="K758" s="102">
        <f>F761</f>
        <v>107.1</v>
      </c>
      <c r="L758" s="66">
        <f>ROUND(I758*K758,0)</f>
        <v>1499</v>
      </c>
      <c r="M758" s="38"/>
    </row>
    <row r="759" spans="1:13" x14ac:dyDescent="0.15">
      <c r="A759" s="589"/>
      <c r="B759" s="153"/>
      <c r="C759" s="68" t="s">
        <v>23</v>
      </c>
      <c r="D759" s="616"/>
      <c r="E759" s="69" t="s">
        <v>24</v>
      </c>
      <c r="F759" s="70">
        <v>102</v>
      </c>
      <c r="G759" s="70" t="s">
        <v>26</v>
      </c>
      <c r="H759" s="579"/>
      <c r="I759" s="580"/>
      <c r="J759" s="580"/>
      <c r="K759" s="580"/>
      <c r="L759" s="581"/>
      <c r="M759" s="38"/>
    </row>
    <row r="760" spans="1:13" x14ac:dyDescent="0.15">
      <c r="A760" s="590"/>
      <c r="B760" s="154"/>
      <c r="C760" s="68" t="s">
        <v>41</v>
      </c>
      <c r="D760" s="617"/>
      <c r="E760" s="69" t="s">
        <v>24</v>
      </c>
      <c r="F760" s="70">
        <f>+ROUND(F759*5%,2)</f>
        <v>5.0999999999999996</v>
      </c>
      <c r="G760" s="70"/>
      <c r="H760" s="582"/>
      <c r="I760" s="583"/>
      <c r="J760" s="583"/>
      <c r="K760" s="583"/>
      <c r="L760" s="584"/>
      <c r="M760" s="38"/>
    </row>
    <row r="761" spans="1:13" x14ac:dyDescent="0.15">
      <c r="A761" s="591"/>
      <c r="B761" s="155"/>
      <c r="C761" s="68"/>
      <c r="D761" s="618"/>
      <c r="E761" s="69" t="s">
        <v>24</v>
      </c>
      <c r="F761" s="70">
        <f>SUM(F759:F760)</f>
        <v>107.1</v>
      </c>
      <c r="G761" s="70" t="s">
        <v>26</v>
      </c>
      <c r="H761" s="585"/>
      <c r="I761" s="586"/>
      <c r="J761" s="586"/>
      <c r="K761" s="586"/>
      <c r="L761" s="587"/>
      <c r="M761" s="38"/>
    </row>
    <row r="762" spans="1:13" x14ac:dyDescent="0.15">
      <c r="A762" s="592"/>
      <c r="B762" s="593"/>
      <c r="C762" s="593"/>
      <c r="D762" s="593"/>
      <c r="E762" s="593"/>
      <c r="F762" s="593"/>
      <c r="G762" s="593"/>
      <c r="H762" s="593"/>
      <c r="I762" s="593"/>
      <c r="J762" s="593"/>
      <c r="K762" s="593"/>
      <c r="L762" s="594"/>
      <c r="M762" s="38"/>
    </row>
    <row r="763" spans="1:13" ht="71.25" x14ac:dyDescent="0.15">
      <c r="A763" s="22">
        <v>31</v>
      </c>
      <c r="B763" s="234" t="s">
        <v>473</v>
      </c>
      <c r="C763" s="595" t="s">
        <v>343</v>
      </c>
      <c r="D763" s="596"/>
      <c r="E763" s="596"/>
      <c r="F763" s="596"/>
      <c r="G763" s="596"/>
      <c r="H763" s="596"/>
      <c r="I763" s="596"/>
      <c r="J763" s="596"/>
      <c r="K763" s="596"/>
      <c r="L763" s="600"/>
      <c r="M763" s="38"/>
    </row>
    <row r="764" spans="1:13" x14ac:dyDescent="0.15">
      <c r="A764" s="22"/>
      <c r="B764" s="22"/>
      <c r="C764" s="75"/>
      <c r="D764" s="69">
        <v>3</v>
      </c>
      <c r="E764" s="69">
        <v>1</v>
      </c>
      <c r="F764" s="69"/>
      <c r="G764" s="75"/>
      <c r="H764" s="69"/>
      <c r="I764" s="69">
        <f>D764*E764</f>
        <v>3</v>
      </c>
      <c r="J764" s="634"/>
      <c r="K764" s="635"/>
      <c r="L764" s="636"/>
      <c r="M764" s="38"/>
    </row>
    <row r="765" spans="1:13" x14ac:dyDescent="0.15">
      <c r="A765" s="601"/>
      <c r="B765" s="602"/>
      <c r="C765" s="602"/>
      <c r="D765" s="602"/>
      <c r="E765" s="602"/>
      <c r="F765" s="602"/>
      <c r="G765" s="602"/>
      <c r="H765" s="603"/>
      <c r="I765" s="64">
        <f>I764</f>
        <v>3</v>
      </c>
      <c r="J765" s="92" t="s">
        <v>241</v>
      </c>
      <c r="K765" s="102">
        <f>F768</f>
        <v>13.21</v>
      </c>
      <c r="L765" s="66">
        <f>ROUND(I765*K765,0)</f>
        <v>40</v>
      </c>
      <c r="M765" s="38"/>
    </row>
    <row r="766" spans="1:13" x14ac:dyDescent="0.15">
      <c r="A766" s="589"/>
      <c r="B766" s="153"/>
      <c r="C766" s="68" t="s">
        <v>23</v>
      </c>
      <c r="D766" s="616"/>
      <c r="E766" s="69" t="s">
        <v>24</v>
      </c>
      <c r="F766" s="70">
        <v>12.58</v>
      </c>
      <c r="G766" s="70" t="s">
        <v>26</v>
      </c>
      <c r="H766" s="579"/>
      <c r="I766" s="580"/>
      <c r="J766" s="580"/>
      <c r="K766" s="580"/>
      <c r="L766" s="581"/>
      <c r="M766" s="38"/>
    </row>
    <row r="767" spans="1:13" x14ac:dyDescent="0.15">
      <c r="A767" s="590"/>
      <c r="B767" s="154"/>
      <c r="C767" s="68" t="s">
        <v>41</v>
      </c>
      <c r="D767" s="617"/>
      <c r="E767" s="69" t="s">
        <v>24</v>
      </c>
      <c r="F767" s="70">
        <f>+ROUND(F766*5%,2)</f>
        <v>0.63</v>
      </c>
      <c r="G767" s="70"/>
      <c r="H767" s="582"/>
      <c r="I767" s="583"/>
      <c r="J767" s="583"/>
      <c r="K767" s="583"/>
      <c r="L767" s="584"/>
      <c r="M767" s="38"/>
    </row>
    <row r="768" spans="1:13" x14ac:dyDescent="0.15">
      <c r="A768" s="591"/>
      <c r="B768" s="155"/>
      <c r="C768" s="68"/>
      <c r="D768" s="618"/>
      <c r="E768" s="69" t="s">
        <v>24</v>
      </c>
      <c r="F768" s="70">
        <f>SUM(F766:F767)</f>
        <v>13.21</v>
      </c>
      <c r="G768" s="70" t="s">
        <v>26</v>
      </c>
      <c r="H768" s="585"/>
      <c r="I768" s="586"/>
      <c r="J768" s="586"/>
      <c r="K768" s="586"/>
      <c r="L768" s="587"/>
      <c r="M768" s="38"/>
    </row>
    <row r="769" spans="1:13" x14ac:dyDescent="0.15">
      <c r="A769" s="592"/>
      <c r="B769" s="593"/>
      <c r="C769" s="593"/>
      <c r="D769" s="593"/>
      <c r="E769" s="593"/>
      <c r="F769" s="593"/>
      <c r="G769" s="593"/>
      <c r="H769" s="593"/>
      <c r="I769" s="593"/>
      <c r="J769" s="593"/>
      <c r="K769" s="593"/>
      <c r="L769" s="594"/>
      <c r="M769" s="38"/>
    </row>
    <row r="770" spans="1:13" ht="71.25" x14ac:dyDescent="0.15">
      <c r="A770" s="22">
        <v>32</v>
      </c>
      <c r="B770" s="234" t="s">
        <v>483</v>
      </c>
      <c r="C770" s="595" t="s">
        <v>344</v>
      </c>
      <c r="D770" s="596"/>
      <c r="E770" s="596"/>
      <c r="F770" s="596"/>
      <c r="G770" s="596"/>
      <c r="H770" s="596"/>
      <c r="I770" s="596"/>
      <c r="J770" s="596"/>
      <c r="K770" s="596"/>
      <c r="L770" s="600"/>
      <c r="M770" s="38"/>
    </row>
    <row r="771" spans="1:13" x14ac:dyDescent="0.15">
      <c r="A771" s="22"/>
      <c r="B771" s="22"/>
      <c r="C771" s="75"/>
      <c r="D771" s="69">
        <v>3</v>
      </c>
      <c r="E771" s="69">
        <v>1</v>
      </c>
      <c r="F771" s="69"/>
      <c r="G771" s="75"/>
      <c r="H771" s="69"/>
      <c r="I771" s="69">
        <f>D771*E771</f>
        <v>3</v>
      </c>
      <c r="J771" s="634"/>
      <c r="K771" s="635"/>
      <c r="L771" s="636"/>
      <c r="M771" s="38"/>
    </row>
    <row r="772" spans="1:13" x14ac:dyDescent="0.15">
      <c r="A772" s="601"/>
      <c r="B772" s="602"/>
      <c r="C772" s="602"/>
      <c r="D772" s="602"/>
      <c r="E772" s="602"/>
      <c r="F772" s="602"/>
      <c r="G772" s="602"/>
      <c r="H772" s="603"/>
      <c r="I772" s="64">
        <f>I771</f>
        <v>3</v>
      </c>
      <c r="J772" s="92" t="s">
        <v>241</v>
      </c>
      <c r="K772" s="102">
        <f>F775</f>
        <v>1104.5999999999999</v>
      </c>
      <c r="L772" s="66">
        <f>ROUND(I772*K772,0)</f>
        <v>3314</v>
      </c>
      <c r="M772" s="38"/>
    </row>
    <row r="773" spans="1:13" x14ac:dyDescent="0.15">
      <c r="A773" s="589"/>
      <c r="B773" s="153"/>
      <c r="C773" s="68" t="s">
        <v>23</v>
      </c>
      <c r="D773" s="616"/>
      <c r="E773" s="69" t="s">
        <v>24</v>
      </c>
      <c r="F773" s="70">
        <v>1052</v>
      </c>
      <c r="G773" s="70" t="s">
        <v>26</v>
      </c>
      <c r="H773" s="579"/>
      <c r="I773" s="580"/>
      <c r="J773" s="580"/>
      <c r="K773" s="580"/>
      <c r="L773" s="581"/>
      <c r="M773" s="38"/>
    </row>
    <row r="774" spans="1:13" x14ac:dyDescent="0.15">
      <c r="A774" s="590"/>
      <c r="B774" s="154"/>
      <c r="C774" s="68" t="s">
        <v>41</v>
      </c>
      <c r="D774" s="617"/>
      <c r="E774" s="69" t="s">
        <v>24</v>
      </c>
      <c r="F774" s="70">
        <f>+ROUND(F773*5%,2)</f>
        <v>52.6</v>
      </c>
      <c r="G774" s="70"/>
      <c r="H774" s="582"/>
      <c r="I774" s="583"/>
      <c r="J774" s="583"/>
      <c r="K774" s="583"/>
      <c r="L774" s="584"/>
      <c r="M774" s="38"/>
    </row>
    <row r="775" spans="1:13" x14ac:dyDescent="0.15">
      <c r="A775" s="591"/>
      <c r="B775" s="155"/>
      <c r="C775" s="68"/>
      <c r="D775" s="618"/>
      <c r="E775" s="69" t="s">
        <v>24</v>
      </c>
      <c r="F775" s="70">
        <f>SUM(F773:F774)</f>
        <v>1104.5999999999999</v>
      </c>
      <c r="G775" s="70" t="s">
        <v>26</v>
      </c>
      <c r="H775" s="585"/>
      <c r="I775" s="586"/>
      <c r="J775" s="586"/>
      <c r="K775" s="586"/>
      <c r="L775" s="587"/>
      <c r="M775" s="38"/>
    </row>
    <row r="776" spans="1:13" x14ac:dyDescent="0.15">
      <c r="A776" s="592"/>
      <c r="B776" s="593"/>
      <c r="C776" s="593"/>
      <c r="D776" s="593"/>
      <c r="E776" s="593"/>
      <c r="F776" s="593"/>
      <c r="G776" s="593"/>
      <c r="H776" s="593"/>
      <c r="I776" s="593"/>
      <c r="J776" s="593"/>
      <c r="K776" s="593"/>
      <c r="L776" s="594"/>
      <c r="M776" s="38"/>
    </row>
    <row r="777" spans="1:13" ht="71.25" x14ac:dyDescent="0.15">
      <c r="A777" s="22">
        <v>33</v>
      </c>
      <c r="B777" s="234" t="s">
        <v>474</v>
      </c>
      <c r="C777" s="595" t="s">
        <v>345</v>
      </c>
      <c r="D777" s="596"/>
      <c r="E777" s="596"/>
      <c r="F777" s="596"/>
      <c r="G777" s="596"/>
      <c r="H777" s="596"/>
      <c r="I777" s="596"/>
      <c r="J777" s="596"/>
      <c r="K777" s="596"/>
      <c r="L777" s="600"/>
      <c r="M777" s="38"/>
    </row>
    <row r="778" spans="1:13" x14ac:dyDescent="0.15">
      <c r="A778" s="22"/>
      <c r="B778" s="22"/>
      <c r="C778" s="75"/>
      <c r="D778" s="69">
        <v>4</v>
      </c>
      <c r="E778" s="69">
        <v>2</v>
      </c>
      <c r="F778" s="69"/>
      <c r="G778" s="75"/>
      <c r="H778" s="69"/>
      <c r="I778" s="69">
        <f>D778*E778</f>
        <v>8</v>
      </c>
      <c r="J778" s="634"/>
      <c r="K778" s="635"/>
      <c r="L778" s="636"/>
      <c r="M778" s="38"/>
    </row>
    <row r="779" spans="1:13" x14ac:dyDescent="0.15">
      <c r="A779" s="601"/>
      <c r="B779" s="602"/>
      <c r="C779" s="602"/>
      <c r="D779" s="602"/>
      <c r="E779" s="602"/>
      <c r="F779" s="602"/>
      <c r="G779" s="602"/>
      <c r="H779" s="603"/>
      <c r="I779" s="64">
        <f>I778</f>
        <v>8</v>
      </c>
      <c r="J779" s="92" t="s">
        <v>241</v>
      </c>
      <c r="K779" s="102">
        <f>F782</f>
        <v>248.85</v>
      </c>
      <c r="L779" s="66">
        <f>ROUND(I779*K779,0)</f>
        <v>1991</v>
      </c>
      <c r="M779" s="38"/>
    </row>
    <row r="780" spans="1:13" x14ac:dyDescent="0.15">
      <c r="A780" s="589"/>
      <c r="B780" s="153"/>
      <c r="C780" s="68" t="s">
        <v>23</v>
      </c>
      <c r="D780" s="616"/>
      <c r="E780" s="69" t="s">
        <v>24</v>
      </c>
      <c r="F780" s="70">
        <v>237</v>
      </c>
      <c r="G780" s="70" t="s">
        <v>26</v>
      </c>
      <c r="H780" s="579"/>
      <c r="I780" s="580"/>
      <c r="J780" s="580"/>
      <c r="K780" s="580"/>
      <c r="L780" s="581"/>
      <c r="M780" s="38"/>
    </row>
    <row r="781" spans="1:13" x14ac:dyDescent="0.15">
      <c r="A781" s="590"/>
      <c r="B781" s="154"/>
      <c r="C781" s="68" t="s">
        <v>41</v>
      </c>
      <c r="D781" s="617"/>
      <c r="E781" s="69" t="s">
        <v>24</v>
      </c>
      <c r="F781" s="70">
        <f>+ROUND(F780*5%,2)</f>
        <v>11.85</v>
      </c>
      <c r="G781" s="70"/>
      <c r="H781" s="582"/>
      <c r="I781" s="583"/>
      <c r="J781" s="583"/>
      <c r="K781" s="583"/>
      <c r="L781" s="584"/>
      <c r="M781" s="38"/>
    </row>
    <row r="782" spans="1:13" x14ac:dyDescent="0.15">
      <c r="A782" s="591"/>
      <c r="B782" s="155"/>
      <c r="C782" s="68"/>
      <c r="D782" s="618"/>
      <c r="E782" s="69" t="s">
        <v>24</v>
      </c>
      <c r="F782" s="70">
        <f>SUM(F780:F781)</f>
        <v>248.85</v>
      </c>
      <c r="G782" s="70" t="s">
        <v>26</v>
      </c>
      <c r="H782" s="585"/>
      <c r="I782" s="586"/>
      <c r="J782" s="586"/>
      <c r="K782" s="586"/>
      <c r="L782" s="587"/>
      <c r="M782" s="38"/>
    </row>
    <row r="783" spans="1:13" x14ac:dyDescent="0.15">
      <c r="A783" s="592"/>
      <c r="B783" s="593"/>
      <c r="C783" s="593"/>
      <c r="D783" s="593"/>
      <c r="E783" s="593"/>
      <c r="F783" s="593"/>
      <c r="G783" s="593"/>
      <c r="H783" s="593"/>
      <c r="I783" s="593"/>
      <c r="J783" s="593"/>
      <c r="K783" s="593"/>
      <c r="L783" s="594"/>
      <c r="M783" s="38"/>
    </row>
    <row r="784" spans="1:13" ht="132" customHeight="1" x14ac:dyDescent="0.15">
      <c r="A784" s="22">
        <v>34</v>
      </c>
      <c r="B784" s="234" t="s">
        <v>475</v>
      </c>
      <c r="C784" s="595" t="s">
        <v>271</v>
      </c>
      <c r="D784" s="596"/>
      <c r="E784" s="596"/>
      <c r="F784" s="596"/>
      <c r="G784" s="596"/>
      <c r="H784" s="596"/>
      <c r="I784" s="596"/>
      <c r="J784" s="596"/>
      <c r="K784" s="596"/>
      <c r="L784" s="600"/>
      <c r="M784" s="38"/>
    </row>
    <row r="785" spans="1:13" x14ac:dyDescent="0.15">
      <c r="A785" s="589"/>
      <c r="B785" s="153"/>
      <c r="C785" s="68" t="s">
        <v>92</v>
      </c>
      <c r="D785" s="616"/>
      <c r="E785" s="69">
        <v>1</v>
      </c>
      <c r="F785" s="70">
        <v>2.35</v>
      </c>
      <c r="G785" s="75"/>
      <c r="H785" s="70">
        <v>3</v>
      </c>
      <c r="I785" s="70">
        <f>E785*F785*H785</f>
        <v>7.0500000000000007</v>
      </c>
      <c r="J785" s="607"/>
      <c r="K785" s="608"/>
      <c r="L785" s="609"/>
      <c r="M785" s="38"/>
    </row>
    <row r="786" spans="1:13" x14ac:dyDescent="0.15">
      <c r="A786" s="590"/>
      <c r="B786" s="154"/>
      <c r="C786" s="68" t="s">
        <v>139</v>
      </c>
      <c r="D786" s="617"/>
      <c r="E786" s="69">
        <v>1</v>
      </c>
      <c r="F786" s="70">
        <v>1.7450000000000001</v>
      </c>
      <c r="G786" s="75"/>
      <c r="H786" s="70">
        <v>1.5</v>
      </c>
      <c r="I786" s="70">
        <f t="shared" ref="I786:I798" si="36">E786*F786*H786</f>
        <v>2.6175000000000002</v>
      </c>
      <c r="J786" s="610"/>
      <c r="K786" s="611"/>
      <c r="L786" s="612"/>
      <c r="M786" s="38"/>
    </row>
    <row r="787" spans="1:13" x14ac:dyDescent="0.15">
      <c r="A787" s="590"/>
      <c r="B787" s="154"/>
      <c r="C787" s="68" t="s">
        <v>139</v>
      </c>
      <c r="D787" s="617"/>
      <c r="E787" s="69">
        <v>1</v>
      </c>
      <c r="F787" s="70">
        <v>1.425</v>
      </c>
      <c r="G787" s="75"/>
      <c r="H787" s="70">
        <v>1.5</v>
      </c>
      <c r="I787" s="70">
        <f t="shared" si="36"/>
        <v>2.1375000000000002</v>
      </c>
      <c r="J787" s="610"/>
      <c r="K787" s="611"/>
      <c r="L787" s="612"/>
      <c r="M787" s="38"/>
    </row>
    <row r="788" spans="1:13" x14ac:dyDescent="0.15">
      <c r="A788" s="590"/>
      <c r="B788" s="154"/>
      <c r="C788" s="68" t="s">
        <v>139</v>
      </c>
      <c r="D788" s="617"/>
      <c r="E788" s="69">
        <v>1</v>
      </c>
      <c r="F788" s="70">
        <v>1.8</v>
      </c>
      <c r="G788" s="75"/>
      <c r="H788" s="70">
        <v>1.5</v>
      </c>
      <c r="I788" s="70">
        <f t="shared" si="36"/>
        <v>2.7</v>
      </c>
      <c r="J788" s="610"/>
      <c r="K788" s="611"/>
      <c r="L788" s="612"/>
      <c r="M788" s="38"/>
    </row>
    <row r="789" spans="1:13" x14ac:dyDescent="0.15">
      <c r="A789" s="590"/>
      <c r="B789" s="154"/>
      <c r="C789" s="68" t="s">
        <v>140</v>
      </c>
      <c r="D789" s="617"/>
      <c r="E789" s="69">
        <v>1</v>
      </c>
      <c r="F789" s="70">
        <v>3.5150000000000001</v>
      </c>
      <c r="G789" s="75"/>
      <c r="H789" s="70">
        <v>1.5</v>
      </c>
      <c r="I789" s="70">
        <f t="shared" si="36"/>
        <v>5.2725</v>
      </c>
      <c r="J789" s="610"/>
      <c r="K789" s="611"/>
      <c r="L789" s="612"/>
      <c r="M789" s="38"/>
    </row>
    <row r="790" spans="1:13" x14ac:dyDescent="0.15">
      <c r="A790" s="590"/>
      <c r="B790" s="154"/>
      <c r="C790" s="68" t="s">
        <v>141</v>
      </c>
      <c r="D790" s="617"/>
      <c r="E790" s="69">
        <v>1</v>
      </c>
      <c r="F790" s="70">
        <v>3.48</v>
      </c>
      <c r="G790" s="75"/>
      <c r="H790" s="70">
        <v>1.5</v>
      </c>
      <c r="I790" s="70">
        <f t="shared" si="36"/>
        <v>5.22</v>
      </c>
      <c r="J790" s="610"/>
      <c r="K790" s="611"/>
      <c r="L790" s="612"/>
      <c r="M790" s="38"/>
    </row>
    <row r="791" spans="1:13" x14ac:dyDescent="0.15">
      <c r="A791" s="590"/>
      <c r="B791" s="154"/>
      <c r="C791" s="68" t="s">
        <v>142</v>
      </c>
      <c r="D791" s="617"/>
      <c r="E791" s="69">
        <v>1</v>
      </c>
      <c r="F791" s="70">
        <v>1.8</v>
      </c>
      <c r="G791" s="75"/>
      <c r="H791" s="70">
        <v>1.5</v>
      </c>
      <c r="I791" s="70">
        <f t="shared" si="36"/>
        <v>2.7</v>
      </c>
      <c r="J791" s="610"/>
      <c r="K791" s="611"/>
      <c r="L791" s="612"/>
      <c r="M791" s="38"/>
    </row>
    <row r="792" spans="1:13" x14ac:dyDescent="0.15">
      <c r="A792" s="590"/>
      <c r="B792" s="154"/>
      <c r="C792" s="68" t="s">
        <v>143</v>
      </c>
      <c r="D792" s="617"/>
      <c r="E792" s="69">
        <v>1</v>
      </c>
      <c r="F792" s="70">
        <v>0.89500000000000002</v>
      </c>
      <c r="G792" s="75"/>
      <c r="H792" s="70">
        <v>0.6</v>
      </c>
      <c r="I792" s="70">
        <f t="shared" si="36"/>
        <v>0.53700000000000003</v>
      </c>
      <c r="J792" s="610"/>
      <c r="K792" s="611"/>
      <c r="L792" s="612"/>
      <c r="M792" s="38"/>
    </row>
    <row r="793" spans="1:13" x14ac:dyDescent="0.15">
      <c r="A793" s="590"/>
      <c r="B793" s="154"/>
      <c r="C793" s="68" t="s">
        <v>144</v>
      </c>
      <c r="D793" s="617"/>
      <c r="E793" s="69">
        <v>1</v>
      </c>
      <c r="F793" s="70">
        <v>0.6</v>
      </c>
      <c r="G793" s="75"/>
      <c r="H793" s="70">
        <v>0.6</v>
      </c>
      <c r="I793" s="70">
        <f t="shared" si="36"/>
        <v>0.36</v>
      </c>
      <c r="J793" s="610"/>
      <c r="K793" s="611"/>
      <c r="L793" s="612"/>
      <c r="M793" s="38"/>
    </row>
    <row r="794" spans="1:13" x14ac:dyDescent="0.15">
      <c r="A794" s="590"/>
      <c r="B794" s="154"/>
      <c r="C794" s="68" t="s">
        <v>145</v>
      </c>
      <c r="D794" s="617"/>
      <c r="E794" s="69">
        <v>1</v>
      </c>
      <c r="F794" s="70">
        <v>1.8</v>
      </c>
      <c r="G794" s="75"/>
      <c r="H794" s="70">
        <v>1.5</v>
      </c>
      <c r="I794" s="70">
        <f t="shared" si="36"/>
        <v>2.7</v>
      </c>
      <c r="J794" s="610"/>
      <c r="K794" s="611"/>
      <c r="L794" s="612"/>
      <c r="M794" s="38"/>
    </row>
    <row r="795" spans="1:13" x14ac:dyDescent="0.15">
      <c r="A795" s="590"/>
      <c r="B795" s="154"/>
      <c r="C795" s="68" t="s">
        <v>146</v>
      </c>
      <c r="D795" s="617"/>
      <c r="E795" s="69">
        <v>1</v>
      </c>
      <c r="F795" s="70">
        <v>1.57</v>
      </c>
      <c r="G795" s="75"/>
      <c r="H795" s="70">
        <v>1.5</v>
      </c>
      <c r="I795" s="70">
        <f t="shared" si="36"/>
        <v>2.355</v>
      </c>
      <c r="J795" s="610"/>
      <c r="K795" s="611"/>
      <c r="L795" s="612"/>
      <c r="M795" s="38"/>
    </row>
    <row r="796" spans="1:13" x14ac:dyDescent="0.15">
      <c r="A796" s="590"/>
      <c r="B796" s="154"/>
      <c r="C796" s="68" t="s">
        <v>147</v>
      </c>
      <c r="D796" s="617"/>
      <c r="E796" s="69">
        <v>1</v>
      </c>
      <c r="F796" s="70">
        <v>1.03</v>
      </c>
      <c r="G796" s="75"/>
      <c r="H796" s="70">
        <v>0.6</v>
      </c>
      <c r="I796" s="70">
        <f t="shared" si="36"/>
        <v>0.61799999999999999</v>
      </c>
      <c r="J796" s="610"/>
      <c r="K796" s="611"/>
      <c r="L796" s="612"/>
      <c r="M796" s="38"/>
    </row>
    <row r="797" spans="1:13" x14ac:dyDescent="0.15">
      <c r="A797" s="590"/>
      <c r="B797" s="154"/>
      <c r="C797" s="68" t="s">
        <v>147</v>
      </c>
      <c r="D797" s="617"/>
      <c r="E797" s="69">
        <v>1</v>
      </c>
      <c r="F797" s="70">
        <v>0.7</v>
      </c>
      <c r="G797" s="75"/>
      <c r="H797" s="70">
        <v>0.6</v>
      </c>
      <c r="I797" s="70">
        <f t="shared" si="36"/>
        <v>0.42</v>
      </c>
      <c r="J797" s="610"/>
      <c r="K797" s="611"/>
      <c r="L797" s="612"/>
      <c r="M797" s="38"/>
    </row>
    <row r="798" spans="1:13" x14ac:dyDescent="0.15">
      <c r="A798" s="591"/>
      <c r="B798" s="155"/>
      <c r="C798" s="68" t="s">
        <v>148</v>
      </c>
      <c r="D798" s="618"/>
      <c r="E798" s="69">
        <v>1</v>
      </c>
      <c r="F798" s="70">
        <f>4.965-0.375</f>
        <v>4.59</v>
      </c>
      <c r="G798" s="75"/>
      <c r="H798" s="70">
        <v>1.5</v>
      </c>
      <c r="I798" s="70">
        <f t="shared" si="36"/>
        <v>6.8849999999999998</v>
      </c>
      <c r="J798" s="613"/>
      <c r="K798" s="614"/>
      <c r="L798" s="615"/>
      <c r="M798" s="38"/>
    </row>
    <row r="799" spans="1:13" x14ac:dyDescent="0.15">
      <c r="A799" s="601"/>
      <c r="B799" s="602"/>
      <c r="C799" s="602"/>
      <c r="D799" s="602"/>
      <c r="E799" s="602"/>
      <c r="F799" s="602"/>
      <c r="G799" s="602"/>
      <c r="H799" s="603"/>
      <c r="I799" s="65">
        <f>SUM(I785:I798)</f>
        <v>41.572499999999998</v>
      </c>
      <c r="J799" s="63" t="s">
        <v>10</v>
      </c>
      <c r="K799" s="102">
        <f>F802</f>
        <v>6878.55</v>
      </c>
      <c r="L799" s="66">
        <f>ROUND(I799*K799,0)</f>
        <v>285959</v>
      </c>
      <c r="M799" s="38"/>
    </row>
    <row r="800" spans="1:13" x14ac:dyDescent="0.15">
      <c r="A800" s="589"/>
      <c r="B800" s="153"/>
      <c r="C800" s="68" t="s">
        <v>23</v>
      </c>
      <c r="D800" s="616"/>
      <c r="E800" s="69" t="s">
        <v>24</v>
      </c>
      <c r="F800" s="70">
        <v>6551</v>
      </c>
      <c r="G800" s="70" t="s">
        <v>26</v>
      </c>
      <c r="H800" s="579"/>
      <c r="I800" s="580"/>
      <c r="J800" s="580"/>
      <c r="K800" s="580"/>
      <c r="L800" s="581"/>
      <c r="M800" s="38"/>
    </row>
    <row r="801" spans="1:13" x14ac:dyDescent="0.15">
      <c r="A801" s="590"/>
      <c r="B801" s="154"/>
      <c r="C801" s="68" t="s">
        <v>41</v>
      </c>
      <c r="D801" s="617"/>
      <c r="E801" s="69" t="s">
        <v>24</v>
      </c>
      <c r="F801" s="70">
        <f>+ROUND(F800*5%,2)</f>
        <v>327.55</v>
      </c>
      <c r="G801" s="70"/>
      <c r="H801" s="582"/>
      <c r="I801" s="583"/>
      <c r="J801" s="583"/>
      <c r="K801" s="583"/>
      <c r="L801" s="584"/>
      <c r="M801" s="38"/>
    </row>
    <row r="802" spans="1:13" x14ac:dyDescent="0.15">
      <c r="A802" s="591"/>
      <c r="B802" s="155"/>
      <c r="C802" s="68"/>
      <c r="D802" s="618"/>
      <c r="E802" s="69" t="s">
        <v>24</v>
      </c>
      <c r="F802" s="70">
        <f>SUM(F800:F801)</f>
        <v>6878.55</v>
      </c>
      <c r="G802" s="70" t="s">
        <v>26</v>
      </c>
      <c r="H802" s="585"/>
      <c r="I802" s="586"/>
      <c r="J802" s="586"/>
      <c r="K802" s="586"/>
      <c r="L802" s="587"/>
      <c r="M802" s="38"/>
    </row>
    <row r="803" spans="1:13" x14ac:dyDescent="0.15">
      <c r="A803" s="592"/>
      <c r="B803" s="593"/>
      <c r="C803" s="593"/>
      <c r="D803" s="593"/>
      <c r="E803" s="593"/>
      <c r="F803" s="593"/>
      <c r="G803" s="593"/>
      <c r="H803" s="593"/>
      <c r="I803" s="593"/>
      <c r="J803" s="593"/>
      <c r="K803" s="593"/>
      <c r="L803" s="594"/>
      <c r="M803" s="38"/>
    </row>
    <row r="804" spans="1:13" ht="135.75" customHeight="1" x14ac:dyDescent="0.15">
      <c r="A804" s="22">
        <v>35</v>
      </c>
      <c r="B804" s="234" t="s">
        <v>476</v>
      </c>
      <c r="C804" s="595" t="s">
        <v>272</v>
      </c>
      <c r="D804" s="596"/>
      <c r="E804" s="596"/>
      <c r="F804" s="596"/>
      <c r="G804" s="596"/>
      <c r="H804" s="596"/>
      <c r="I804" s="596"/>
      <c r="J804" s="596"/>
      <c r="K804" s="596"/>
      <c r="L804" s="600"/>
      <c r="M804" s="38"/>
    </row>
    <row r="805" spans="1:13" x14ac:dyDescent="0.15">
      <c r="A805" s="22"/>
      <c r="B805" s="22">
        <v>12.93</v>
      </c>
      <c r="C805" s="68" t="s">
        <v>256</v>
      </c>
      <c r="D805" s="68">
        <v>4</v>
      </c>
      <c r="E805" s="69">
        <f>2.4*2+1</f>
        <v>5.8</v>
      </c>
      <c r="F805" s="70"/>
      <c r="G805" s="70"/>
      <c r="H805" s="69"/>
      <c r="I805" s="69">
        <f>D805*E805</f>
        <v>23.2</v>
      </c>
      <c r="J805" s="634"/>
      <c r="K805" s="635"/>
      <c r="L805" s="636"/>
      <c r="M805" s="38"/>
    </row>
    <row r="806" spans="1:13" x14ac:dyDescent="0.15">
      <c r="A806" s="601"/>
      <c r="B806" s="602"/>
      <c r="C806" s="602"/>
      <c r="D806" s="602"/>
      <c r="E806" s="602"/>
      <c r="F806" s="602"/>
      <c r="G806" s="602"/>
      <c r="H806" s="603"/>
      <c r="I806" s="64">
        <f>I805</f>
        <v>23.2</v>
      </c>
      <c r="J806" s="64" t="s">
        <v>257</v>
      </c>
      <c r="K806" s="102">
        <f>F809</f>
        <v>737.1</v>
      </c>
      <c r="L806" s="66">
        <f>ROUND(I806*K806,0)</f>
        <v>17101</v>
      </c>
      <c r="M806" s="38"/>
    </row>
    <row r="807" spans="1:13" x14ac:dyDescent="0.15">
      <c r="A807" s="589"/>
      <c r="B807" s="153"/>
      <c r="C807" s="68" t="s">
        <v>23</v>
      </c>
      <c r="D807" s="616"/>
      <c r="E807" s="69" t="s">
        <v>24</v>
      </c>
      <c r="F807" s="70">
        <v>702</v>
      </c>
      <c r="G807" s="70" t="s">
        <v>26</v>
      </c>
      <c r="H807" s="579"/>
      <c r="I807" s="580"/>
      <c r="J807" s="580"/>
      <c r="K807" s="580"/>
      <c r="L807" s="581"/>
      <c r="M807" s="38"/>
    </row>
    <row r="808" spans="1:13" x14ac:dyDescent="0.15">
      <c r="A808" s="590"/>
      <c r="B808" s="154"/>
      <c r="C808" s="68" t="s">
        <v>41</v>
      </c>
      <c r="D808" s="617"/>
      <c r="E808" s="69" t="s">
        <v>24</v>
      </c>
      <c r="F808" s="70">
        <f>+ROUND(F807*5%,2)</f>
        <v>35.1</v>
      </c>
      <c r="G808" s="70"/>
      <c r="H808" s="582"/>
      <c r="I808" s="583"/>
      <c r="J808" s="583"/>
      <c r="K808" s="583"/>
      <c r="L808" s="584"/>
      <c r="M808" s="38"/>
    </row>
    <row r="809" spans="1:13" x14ac:dyDescent="0.15">
      <c r="A809" s="591"/>
      <c r="B809" s="155"/>
      <c r="C809" s="68"/>
      <c r="D809" s="618"/>
      <c r="E809" s="69" t="s">
        <v>24</v>
      </c>
      <c r="F809" s="70">
        <f>SUM(F807:F808)</f>
        <v>737.1</v>
      </c>
      <c r="G809" s="70" t="s">
        <v>26</v>
      </c>
      <c r="H809" s="585"/>
      <c r="I809" s="586"/>
      <c r="J809" s="586"/>
      <c r="K809" s="586"/>
      <c r="L809" s="587"/>
      <c r="M809" s="38"/>
    </row>
    <row r="810" spans="1:13" x14ac:dyDescent="0.15">
      <c r="A810" s="592"/>
      <c r="B810" s="593"/>
      <c r="C810" s="593"/>
      <c r="D810" s="593"/>
      <c r="E810" s="593"/>
      <c r="F810" s="593"/>
      <c r="G810" s="593"/>
      <c r="H810" s="593"/>
      <c r="I810" s="593"/>
      <c r="J810" s="593"/>
      <c r="K810" s="593"/>
      <c r="L810" s="594"/>
      <c r="M810" s="38"/>
    </row>
    <row r="811" spans="1:13" ht="113.85" customHeight="1" x14ac:dyDescent="0.15">
      <c r="A811" s="22">
        <v>36</v>
      </c>
      <c r="B811" s="234" t="s">
        <v>477</v>
      </c>
      <c r="C811" s="595" t="s">
        <v>273</v>
      </c>
      <c r="D811" s="596"/>
      <c r="E811" s="596"/>
      <c r="F811" s="596"/>
      <c r="G811" s="596"/>
      <c r="H811" s="596"/>
      <c r="I811" s="596"/>
      <c r="J811" s="596"/>
      <c r="K811" s="596"/>
      <c r="L811" s="600"/>
      <c r="M811" s="38"/>
    </row>
    <row r="812" spans="1:13" x14ac:dyDescent="0.15">
      <c r="A812" s="22"/>
      <c r="B812" s="22" t="s">
        <v>259</v>
      </c>
      <c r="C812" s="75" t="s">
        <v>258</v>
      </c>
      <c r="D812" s="69"/>
      <c r="E812" s="69">
        <v>4</v>
      </c>
      <c r="F812" s="69">
        <v>1</v>
      </c>
      <c r="G812" s="75"/>
      <c r="H812" s="69">
        <v>2.4</v>
      </c>
      <c r="I812" s="69">
        <f>E812*F812*H812</f>
        <v>9.6</v>
      </c>
      <c r="J812" s="634"/>
      <c r="K812" s="635"/>
      <c r="L812" s="636"/>
      <c r="M812" s="38"/>
    </row>
    <row r="813" spans="1:13" x14ac:dyDescent="0.15">
      <c r="A813" s="601"/>
      <c r="B813" s="602"/>
      <c r="C813" s="602"/>
      <c r="D813" s="602"/>
      <c r="E813" s="602"/>
      <c r="F813" s="602"/>
      <c r="G813" s="602"/>
      <c r="H813" s="603"/>
      <c r="I813" s="64">
        <f>I812</f>
        <v>9.6</v>
      </c>
      <c r="J813" s="64" t="s">
        <v>10</v>
      </c>
      <c r="K813" s="102">
        <f>F816</f>
        <v>3659.25</v>
      </c>
      <c r="L813" s="66">
        <f>ROUND(I813*K813,0)</f>
        <v>35129</v>
      </c>
      <c r="M813" s="38"/>
    </row>
    <row r="814" spans="1:13" x14ac:dyDescent="0.15">
      <c r="A814" s="589"/>
      <c r="B814" s="153"/>
      <c r="C814" s="68" t="s">
        <v>23</v>
      </c>
      <c r="D814" s="68"/>
      <c r="E814" s="69" t="s">
        <v>24</v>
      </c>
      <c r="F814" s="70">
        <v>3485</v>
      </c>
      <c r="G814" s="70" t="s">
        <v>26</v>
      </c>
      <c r="H814" s="579"/>
      <c r="I814" s="580"/>
      <c r="J814" s="580"/>
      <c r="K814" s="580"/>
      <c r="L814" s="581"/>
      <c r="M814" s="38"/>
    </row>
    <row r="815" spans="1:13" x14ac:dyDescent="0.15">
      <c r="A815" s="590"/>
      <c r="B815" s="154"/>
      <c r="C815" s="68" t="s">
        <v>41</v>
      </c>
      <c r="D815" s="68"/>
      <c r="E815" s="69" t="s">
        <v>24</v>
      </c>
      <c r="F815" s="70">
        <f>+ROUND(F814*5%,2)</f>
        <v>174.25</v>
      </c>
      <c r="G815" s="70"/>
      <c r="H815" s="582"/>
      <c r="I815" s="583"/>
      <c r="J815" s="583"/>
      <c r="K815" s="583"/>
      <c r="L815" s="584"/>
      <c r="M815" s="38"/>
    </row>
    <row r="816" spans="1:13" x14ac:dyDescent="0.15">
      <c r="A816" s="591"/>
      <c r="B816" s="155"/>
      <c r="C816" s="68"/>
      <c r="D816" s="68"/>
      <c r="E816" s="69" t="s">
        <v>24</v>
      </c>
      <c r="F816" s="70">
        <f>SUM(F814:F815)</f>
        <v>3659.25</v>
      </c>
      <c r="G816" s="70" t="s">
        <v>26</v>
      </c>
      <c r="H816" s="585"/>
      <c r="I816" s="586"/>
      <c r="J816" s="586"/>
      <c r="K816" s="586"/>
      <c r="L816" s="587"/>
      <c r="M816" s="38"/>
    </row>
    <row r="817" spans="1:50" x14ac:dyDescent="0.15">
      <c r="A817" s="592"/>
      <c r="B817" s="593"/>
      <c r="C817" s="593"/>
      <c r="D817" s="593"/>
      <c r="E817" s="593"/>
      <c r="F817" s="593"/>
      <c r="G817" s="593"/>
      <c r="H817" s="593"/>
      <c r="I817" s="593"/>
      <c r="J817" s="593"/>
      <c r="K817" s="593"/>
      <c r="L817" s="594"/>
      <c r="M817" s="38"/>
    </row>
    <row r="818" spans="1:50" ht="99.75" customHeight="1" x14ac:dyDescent="0.15">
      <c r="A818" s="228">
        <v>37</v>
      </c>
      <c r="B818" s="234" t="s">
        <v>478</v>
      </c>
      <c r="C818" s="595" t="s">
        <v>274</v>
      </c>
      <c r="D818" s="596"/>
      <c r="E818" s="596"/>
      <c r="F818" s="596"/>
      <c r="G818" s="596"/>
      <c r="H818" s="596"/>
      <c r="I818" s="596"/>
      <c r="J818" s="596"/>
      <c r="K818" s="596"/>
      <c r="L818" s="600"/>
      <c r="M818" s="38"/>
    </row>
    <row r="819" spans="1:50" s="13" customFormat="1" x14ac:dyDescent="0.15">
      <c r="A819" s="589"/>
      <c r="B819" s="153"/>
      <c r="C819" s="68" t="s">
        <v>121</v>
      </c>
      <c r="D819" s="616"/>
      <c r="E819" s="69">
        <v>1</v>
      </c>
      <c r="F819" s="70">
        <v>3.8109999999999999</v>
      </c>
      <c r="G819" s="72"/>
      <c r="H819" s="78"/>
      <c r="I819" s="74">
        <f>F819*E819</f>
        <v>3.8109999999999999</v>
      </c>
      <c r="J819" s="607"/>
      <c r="K819" s="608"/>
      <c r="L819" s="609"/>
      <c r="M819" s="35"/>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row>
    <row r="820" spans="1:50" s="13" customFormat="1" x14ac:dyDescent="0.15">
      <c r="A820" s="590"/>
      <c r="B820" s="154"/>
      <c r="C820" s="68" t="s">
        <v>125</v>
      </c>
      <c r="D820" s="617"/>
      <c r="E820" s="69">
        <v>1</v>
      </c>
      <c r="F820" s="70">
        <v>5.9660000000000002</v>
      </c>
      <c r="G820" s="72"/>
      <c r="H820" s="78"/>
      <c r="I820" s="74">
        <f>F820*E820</f>
        <v>5.9660000000000002</v>
      </c>
      <c r="J820" s="610"/>
      <c r="K820" s="611"/>
      <c r="L820" s="612"/>
    </row>
    <row r="821" spans="1:50" s="13" customFormat="1" x14ac:dyDescent="0.15">
      <c r="A821" s="590"/>
      <c r="B821" s="154"/>
      <c r="C821" s="68" t="s">
        <v>130</v>
      </c>
      <c r="D821" s="617"/>
      <c r="E821" s="69">
        <v>1</v>
      </c>
      <c r="F821" s="70">
        <v>2.246</v>
      </c>
      <c r="G821" s="72"/>
      <c r="H821" s="78"/>
      <c r="I821" s="74">
        <f>F821*E821</f>
        <v>2.246</v>
      </c>
      <c r="J821" s="610"/>
      <c r="K821" s="611"/>
      <c r="L821" s="612"/>
    </row>
    <row r="822" spans="1:50" x14ac:dyDescent="0.15">
      <c r="A822" s="590"/>
      <c r="B822" s="154"/>
      <c r="C822" s="68" t="s">
        <v>130</v>
      </c>
      <c r="D822" s="617"/>
      <c r="E822" s="69">
        <v>1</v>
      </c>
      <c r="F822" s="70">
        <v>2.246</v>
      </c>
      <c r="G822" s="72"/>
      <c r="H822" s="78"/>
      <c r="I822" s="74">
        <f>F822*E822</f>
        <v>2.246</v>
      </c>
      <c r="J822" s="610"/>
      <c r="K822" s="611"/>
      <c r="L822" s="612"/>
      <c r="M822" s="38"/>
    </row>
    <row r="823" spans="1:50" x14ac:dyDescent="0.15">
      <c r="A823" s="590"/>
      <c r="B823" s="154"/>
      <c r="C823" s="68"/>
      <c r="D823" s="617"/>
      <c r="E823" s="69">
        <v>1</v>
      </c>
      <c r="F823" s="70">
        <v>7.8360000000000003</v>
      </c>
      <c r="G823" s="72"/>
      <c r="H823" s="78">
        <v>0.3</v>
      </c>
      <c r="I823" s="74">
        <f>F823*E823*H823</f>
        <v>2.3508</v>
      </c>
      <c r="J823" s="610"/>
      <c r="K823" s="611"/>
      <c r="L823" s="612"/>
      <c r="M823" s="38"/>
    </row>
    <row r="824" spans="1:50" x14ac:dyDescent="0.15">
      <c r="A824" s="590"/>
      <c r="B824" s="154"/>
      <c r="C824" s="68"/>
      <c r="D824" s="617"/>
      <c r="E824" s="69">
        <v>1</v>
      </c>
      <c r="F824" s="70">
        <v>10.241</v>
      </c>
      <c r="G824" s="72"/>
      <c r="H824" s="78">
        <v>0.3</v>
      </c>
      <c r="I824" s="74">
        <f>F824*E824*H824</f>
        <v>3.0722999999999998</v>
      </c>
      <c r="J824" s="610"/>
      <c r="K824" s="611"/>
      <c r="L824" s="612"/>
      <c r="M824" s="38"/>
    </row>
    <row r="825" spans="1:50" x14ac:dyDescent="0.15">
      <c r="A825" s="590"/>
      <c r="B825" s="154"/>
      <c r="C825" s="68"/>
      <c r="D825" s="617"/>
      <c r="E825" s="69">
        <v>1</v>
      </c>
      <c r="F825" s="70">
        <v>5.9939999999999998</v>
      </c>
      <c r="G825" s="72"/>
      <c r="H825" s="78">
        <v>0.3</v>
      </c>
      <c r="I825" s="74">
        <f>F825*E825*H825</f>
        <v>1.7981999999999998</v>
      </c>
      <c r="J825" s="610"/>
      <c r="K825" s="611"/>
      <c r="L825" s="612"/>
      <c r="M825" s="38"/>
    </row>
    <row r="826" spans="1:50" x14ac:dyDescent="0.15">
      <c r="A826" s="591"/>
      <c r="B826" s="155"/>
      <c r="C826" s="68"/>
      <c r="D826" s="618"/>
      <c r="E826" s="69">
        <v>1</v>
      </c>
      <c r="F826" s="70">
        <v>5.9939999999999998</v>
      </c>
      <c r="G826" s="72"/>
      <c r="H826" s="78">
        <v>0.3</v>
      </c>
      <c r="I826" s="74">
        <f>F826*E826*H826</f>
        <v>1.7981999999999998</v>
      </c>
      <c r="J826" s="613"/>
      <c r="K826" s="614"/>
      <c r="L826" s="615"/>
      <c r="M826" s="38"/>
    </row>
    <row r="827" spans="1:50" x14ac:dyDescent="0.15">
      <c r="A827" s="601"/>
      <c r="B827" s="602"/>
      <c r="C827" s="602"/>
      <c r="D827" s="602"/>
      <c r="E827" s="602"/>
      <c r="F827" s="602"/>
      <c r="G827" s="602"/>
      <c r="H827" s="603"/>
      <c r="I827" s="90">
        <f>SUM(I819:I826)</f>
        <v>23.288500000000003</v>
      </c>
      <c r="J827" s="63" t="s">
        <v>10</v>
      </c>
      <c r="K827" s="102">
        <f>F830</f>
        <v>385.35</v>
      </c>
      <c r="L827" s="66">
        <f>ROUND(I827*K827,0)</f>
        <v>8974</v>
      </c>
      <c r="M827" s="38"/>
    </row>
    <row r="828" spans="1:50" x14ac:dyDescent="0.15">
      <c r="A828" s="589"/>
      <c r="B828" s="153"/>
      <c r="C828" s="68" t="s">
        <v>23</v>
      </c>
      <c r="D828" s="616"/>
      <c r="E828" s="69" t="s">
        <v>24</v>
      </c>
      <c r="F828" s="70">
        <v>367</v>
      </c>
      <c r="G828" s="70" t="s">
        <v>26</v>
      </c>
      <c r="H828" s="607"/>
      <c r="I828" s="608"/>
      <c r="J828" s="608"/>
      <c r="K828" s="608"/>
      <c r="L828" s="609"/>
      <c r="M828" s="38"/>
    </row>
    <row r="829" spans="1:50" x14ac:dyDescent="0.15">
      <c r="A829" s="590"/>
      <c r="B829" s="154"/>
      <c r="C829" s="68" t="s">
        <v>41</v>
      </c>
      <c r="D829" s="617"/>
      <c r="E829" s="69" t="s">
        <v>24</v>
      </c>
      <c r="F829" s="70">
        <f>+ROUND(F828*5%,2)</f>
        <v>18.350000000000001</v>
      </c>
      <c r="G829" s="70"/>
      <c r="H829" s="610"/>
      <c r="I829" s="611"/>
      <c r="J829" s="611"/>
      <c r="K829" s="611"/>
      <c r="L829" s="612"/>
      <c r="M829" s="38"/>
    </row>
    <row r="830" spans="1:50" x14ac:dyDescent="0.15">
      <c r="A830" s="591"/>
      <c r="B830" s="155"/>
      <c r="C830" s="68"/>
      <c r="D830" s="618"/>
      <c r="E830" s="69" t="s">
        <v>24</v>
      </c>
      <c r="F830" s="70">
        <f>SUM(F828:F829)</f>
        <v>385.35</v>
      </c>
      <c r="G830" s="70" t="s">
        <v>26</v>
      </c>
      <c r="H830" s="613"/>
      <c r="I830" s="614"/>
      <c r="J830" s="614"/>
      <c r="K830" s="614"/>
      <c r="L830" s="615"/>
      <c r="M830" s="38"/>
    </row>
    <row r="831" spans="1:50" x14ac:dyDescent="0.15">
      <c r="A831" s="592"/>
      <c r="B831" s="593"/>
      <c r="C831" s="593"/>
      <c r="D831" s="593"/>
      <c r="E831" s="593"/>
      <c r="F831" s="593"/>
      <c r="G831" s="593"/>
      <c r="H831" s="593"/>
      <c r="I831" s="593"/>
      <c r="J831" s="593"/>
      <c r="K831" s="593"/>
      <c r="L831" s="594"/>
      <c r="M831" s="38"/>
    </row>
    <row r="832" spans="1:50" ht="28.35" customHeight="1" x14ac:dyDescent="0.15">
      <c r="A832" s="763" t="s">
        <v>311</v>
      </c>
      <c r="B832" s="763"/>
      <c r="C832" s="763"/>
      <c r="D832" s="763"/>
      <c r="E832" s="763"/>
      <c r="F832" s="763"/>
      <c r="G832" s="763"/>
      <c r="H832" s="763"/>
      <c r="I832" s="763"/>
      <c r="J832" s="763"/>
      <c r="K832" s="763"/>
      <c r="L832" s="99">
        <f>SUM(L8:L831)</f>
        <v>3042538.1776231248</v>
      </c>
      <c r="M832" s="38"/>
    </row>
    <row r="833" spans="1:12" x14ac:dyDescent="0.15">
      <c r="A833" s="32"/>
      <c r="B833" s="32"/>
      <c r="C833" s="19"/>
      <c r="D833" s="19"/>
      <c r="E833" s="32"/>
      <c r="F833" s="32"/>
      <c r="G833" s="19"/>
      <c r="H833" s="32"/>
      <c r="I833" s="19"/>
      <c r="J833" s="32"/>
      <c r="K833" s="103"/>
      <c r="L833" s="103"/>
    </row>
  </sheetData>
  <mergeCells count="446">
    <mergeCell ref="A1:L1"/>
    <mergeCell ref="A2:L2"/>
    <mergeCell ref="C3:I3"/>
    <mergeCell ref="C8:L8"/>
    <mergeCell ref="C9:L9"/>
    <mergeCell ref="A6:K6"/>
    <mergeCell ref="A7:K7"/>
    <mergeCell ref="J239:L243"/>
    <mergeCell ref="A248:L248"/>
    <mergeCell ref="D37:D39"/>
    <mergeCell ref="J47:L84"/>
    <mergeCell ref="A85:H85"/>
    <mergeCell ref="A74:A84"/>
    <mergeCell ref="A66:A72"/>
    <mergeCell ref="A48:A64"/>
    <mergeCell ref="C62:C64"/>
    <mergeCell ref="D74:D84"/>
    <mergeCell ref="D66:D72"/>
    <mergeCell ref="D48:D64"/>
    <mergeCell ref="C47:I47"/>
    <mergeCell ref="D138:D148"/>
    <mergeCell ref="D86:D88"/>
    <mergeCell ref="C108:C113"/>
    <mergeCell ref="H150:L152"/>
    <mergeCell ref="C249:L249"/>
    <mergeCell ref="H245:L247"/>
    <mergeCell ref="A245:A247"/>
    <mergeCell ref="D245:D247"/>
    <mergeCell ref="D239:D243"/>
    <mergeCell ref="A244:H244"/>
    <mergeCell ref="J750:L750"/>
    <mergeCell ref="J757:L757"/>
    <mergeCell ref="H780:L782"/>
    <mergeCell ref="C250:I250"/>
    <mergeCell ref="C265:I265"/>
    <mergeCell ref="J250:L285"/>
    <mergeCell ref="A266:A285"/>
    <mergeCell ref="A251:A264"/>
    <mergeCell ref="A290:L290"/>
    <mergeCell ref="H287:L289"/>
    <mergeCell ref="D266:D285"/>
    <mergeCell ref="D251:D264"/>
    <mergeCell ref="D287:D289"/>
    <mergeCell ref="A286:F286"/>
    <mergeCell ref="A287:A289"/>
    <mergeCell ref="C292:I292"/>
    <mergeCell ref="C298:I298"/>
    <mergeCell ref="C291:L291"/>
    <mergeCell ref="J812:L812"/>
    <mergeCell ref="A149:H149"/>
    <mergeCell ref="A779:H779"/>
    <mergeCell ref="C742:I742"/>
    <mergeCell ref="C686:L686"/>
    <mergeCell ref="D690:H690"/>
    <mergeCell ref="C238:L238"/>
    <mergeCell ref="J10:L25"/>
    <mergeCell ref="A26:H26"/>
    <mergeCell ref="A27:A29"/>
    <mergeCell ref="A30:L30"/>
    <mergeCell ref="A11:A25"/>
    <mergeCell ref="C31:L31"/>
    <mergeCell ref="D11:D25"/>
    <mergeCell ref="C10:I10"/>
    <mergeCell ref="H37:L39"/>
    <mergeCell ref="H27:L29"/>
    <mergeCell ref="A37:A39"/>
    <mergeCell ref="A32:A35"/>
    <mergeCell ref="C32:C35"/>
    <mergeCell ref="J32:L35"/>
    <mergeCell ref="D32:D35"/>
    <mergeCell ref="D27:D29"/>
    <mergeCell ref="A36:H36"/>
    <mergeCell ref="A150:A152"/>
    <mergeCell ref="J178:L194"/>
    <mergeCell ref="C179:C194"/>
    <mergeCell ref="C128:C137"/>
    <mergeCell ref="D128:D137"/>
    <mergeCell ref="C154:L154"/>
    <mergeCell ref="C155:C164"/>
    <mergeCell ref="A217:H217"/>
    <mergeCell ref="H86:L88"/>
    <mergeCell ref="A86:A88"/>
    <mergeCell ref="C127:I127"/>
    <mergeCell ref="C138:C148"/>
    <mergeCell ref="J127:L148"/>
    <mergeCell ref="A128:A137"/>
    <mergeCell ref="A138:A148"/>
    <mergeCell ref="J201:L216"/>
    <mergeCell ref="A177:L177"/>
    <mergeCell ref="C178:I178"/>
    <mergeCell ref="C219:I219"/>
    <mergeCell ref="J219:L224"/>
    <mergeCell ref="H226:L228"/>
    <mergeCell ref="D179:D194"/>
    <mergeCell ref="A218:L218"/>
    <mergeCell ref="A179:A194"/>
    <mergeCell ref="A195:H195"/>
    <mergeCell ref="A237:L237"/>
    <mergeCell ref="A226:A228"/>
    <mergeCell ref="A219:A224"/>
    <mergeCell ref="A225:H225"/>
    <mergeCell ref="D220:D224"/>
    <mergeCell ref="D226:D228"/>
    <mergeCell ref="A201:A216"/>
    <mergeCell ref="C201:C216"/>
    <mergeCell ref="C230:L230"/>
    <mergeCell ref="A236:H236"/>
    <mergeCell ref="J292:L303"/>
    <mergeCell ref="G286:H286"/>
    <mergeCell ref="H305:L307"/>
    <mergeCell ref="A308:L308"/>
    <mergeCell ref="C309:L309"/>
    <mergeCell ref="A305:A307"/>
    <mergeCell ref="D299:D303"/>
    <mergeCell ref="D293:D297"/>
    <mergeCell ref="A293:A297"/>
    <mergeCell ref="A299:A303"/>
    <mergeCell ref="A304:H304"/>
    <mergeCell ref="C310:I310"/>
    <mergeCell ref="J310:L322"/>
    <mergeCell ref="H324:L326"/>
    <mergeCell ref="A327:L327"/>
    <mergeCell ref="A324:A326"/>
    <mergeCell ref="A311:A322"/>
    <mergeCell ref="C311:I311"/>
    <mergeCell ref="D312:D322"/>
    <mergeCell ref="D324:D326"/>
    <mergeCell ref="A323:H323"/>
    <mergeCell ref="C328:L328"/>
    <mergeCell ref="A344:L344"/>
    <mergeCell ref="H341:L343"/>
    <mergeCell ref="D329:D335"/>
    <mergeCell ref="A341:A343"/>
    <mergeCell ref="D341:D343"/>
    <mergeCell ref="A340:H340"/>
    <mergeCell ref="D336:D339"/>
    <mergeCell ref="A329:A339"/>
    <mergeCell ref="J329:L339"/>
    <mergeCell ref="C345:L345"/>
    <mergeCell ref="C357:I357"/>
    <mergeCell ref="A388:L388"/>
    <mergeCell ref="C389:L389"/>
    <mergeCell ref="H385:L387"/>
    <mergeCell ref="D385:D387"/>
    <mergeCell ref="D358:D383"/>
    <mergeCell ref="A385:A387"/>
    <mergeCell ref="J346:L383"/>
    <mergeCell ref="D346:D356"/>
    <mergeCell ref="A384:H384"/>
    <mergeCell ref="A358:A383"/>
    <mergeCell ref="C372:C374"/>
    <mergeCell ref="C390:I390"/>
    <mergeCell ref="J390:L423"/>
    <mergeCell ref="A424:H424"/>
    <mergeCell ref="D391:D423"/>
    <mergeCell ref="C392:C396"/>
    <mergeCell ref="C397:C401"/>
    <mergeCell ref="A392:A401"/>
    <mergeCell ref="A403:A406"/>
    <mergeCell ref="A408:A417"/>
    <mergeCell ref="C403:C404"/>
    <mergeCell ref="C405:C406"/>
    <mergeCell ref="A430:A436"/>
    <mergeCell ref="A438:A455"/>
    <mergeCell ref="A419:A422"/>
    <mergeCell ref="H425:L427"/>
    <mergeCell ref="A428:L428"/>
    <mergeCell ref="D425:D427"/>
    <mergeCell ref="A425:A427"/>
    <mergeCell ref="C429:L429"/>
    <mergeCell ref="C461:L461"/>
    <mergeCell ref="A460:L460"/>
    <mergeCell ref="H457:L459"/>
    <mergeCell ref="A457:A459"/>
    <mergeCell ref="D438:D455"/>
    <mergeCell ref="D430:D436"/>
    <mergeCell ref="C437:I437"/>
    <mergeCell ref="J430:L455"/>
    <mergeCell ref="A456:H456"/>
    <mergeCell ref="C448:C450"/>
    <mergeCell ref="A495:H495"/>
    <mergeCell ref="H496:L498"/>
    <mergeCell ref="A499:L499"/>
    <mergeCell ref="C500:L500"/>
    <mergeCell ref="A496:A498"/>
    <mergeCell ref="J462:L494"/>
    <mergeCell ref="D496:D498"/>
    <mergeCell ref="D462:D494"/>
    <mergeCell ref="C490:C491"/>
    <mergeCell ref="C492:C493"/>
    <mergeCell ref="A463:A472"/>
    <mergeCell ref="A474:A477"/>
    <mergeCell ref="A479:A488"/>
    <mergeCell ref="A490:A493"/>
    <mergeCell ref="C463:C467"/>
    <mergeCell ref="C468:C472"/>
    <mergeCell ref="C474:C475"/>
    <mergeCell ref="C476:C477"/>
    <mergeCell ref="C479:C483"/>
    <mergeCell ref="C484:C488"/>
    <mergeCell ref="C501:I501"/>
    <mergeCell ref="J501:L515"/>
    <mergeCell ref="A502:A515"/>
    <mergeCell ref="A516:H516"/>
    <mergeCell ref="H517:L519"/>
    <mergeCell ref="A517:A519"/>
    <mergeCell ref="D502:D515"/>
    <mergeCell ref="A520:L520"/>
    <mergeCell ref="C521:L521"/>
    <mergeCell ref="C522:I522"/>
    <mergeCell ref="J522:L536"/>
    <mergeCell ref="A537:H537"/>
    <mergeCell ref="A541:L541"/>
    <mergeCell ref="H538:L540"/>
    <mergeCell ref="A538:A540"/>
    <mergeCell ref="A523:A536"/>
    <mergeCell ref="D523:D536"/>
    <mergeCell ref="D538:D540"/>
    <mergeCell ref="C542:L542"/>
    <mergeCell ref="A543:A568"/>
    <mergeCell ref="C561:C563"/>
    <mergeCell ref="C550:I550"/>
    <mergeCell ref="A569:H569"/>
    <mergeCell ref="H570:L572"/>
    <mergeCell ref="A570:A572"/>
    <mergeCell ref="D570:D572"/>
    <mergeCell ref="A573:L573"/>
    <mergeCell ref="D551:D568"/>
    <mergeCell ref="D543:D549"/>
    <mergeCell ref="J543:L568"/>
    <mergeCell ref="C574:L574"/>
    <mergeCell ref="C582:I582"/>
    <mergeCell ref="C593:C595"/>
    <mergeCell ref="A601:H601"/>
    <mergeCell ref="J575:L600"/>
    <mergeCell ref="A575:A600"/>
    <mergeCell ref="A605:L605"/>
    <mergeCell ref="A602:A604"/>
    <mergeCell ref="D583:D600"/>
    <mergeCell ref="D575:D581"/>
    <mergeCell ref="D602:D604"/>
    <mergeCell ref="H602:L604"/>
    <mergeCell ref="A634:A636"/>
    <mergeCell ref="D628:D632"/>
    <mergeCell ref="D634:D636"/>
    <mergeCell ref="A628:A632"/>
    <mergeCell ref="C627:I627"/>
    <mergeCell ref="C606:L606"/>
    <mergeCell ref="H608:L610"/>
    <mergeCell ref="A611:L611"/>
    <mergeCell ref="A608:A610"/>
    <mergeCell ref="D608:D610"/>
    <mergeCell ref="C612:L612"/>
    <mergeCell ref="J613:L620"/>
    <mergeCell ref="A621:H621"/>
    <mergeCell ref="A625:L625"/>
    <mergeCell ref="H622:L624"/>
    <mergeCell ref="D622:D624"/>
    <mergeCell ref="D614:D620"/>
    <mergeCell ref="A614:A620"/>
    <mergeCell ref="A622:A624"/>
    <mergeCell ref="C613:I613"/>
    <mergeCell ref="C672:H672"/>
    <mergeCell ref="C673:H673"/>
    <mergeCell ref="C674:H674"/>
    <mergeCell ref="C675:H675"/>
    <mergeCell ref="C661:L661"/>
    <mergeCell ref="C650:I650"/>
    <mergeCell ref="C638:L638"/>
    <mergeCell ref="C639:I639"/>
    <mergeCell ref="A648:L648"/>
    <mergeCell ref="H645:L647"/>
    <mergeCell ref="D645:D647"/>
    <mergeCell ref="A644:H644"/>
    <mergeCell ref="D640:D643"/>
    <mergeCell ref="J639:L643"/>
    <mergeCell ref="A639:A643"/>
    <mergeCell ref="C695:L695"/>
    <mergeCell ref="A681:H681"/>
    <mergeCell ref="D662:D664"/>
    <mergeCell ref="D666:D668"/>
    <mergeCell ref="A665:H665"/>
    <mergeCell ref="A685:L685"/>
    <mergeCell ref="H682:L684"/>
    <mergeCell ref="A682:A684"/>
    <mergeCell ref="J679:L680"/>
    <mergeCell ref="D682:D684"/>
    <mergeCell ref="H691:L693"/>
    <mergeCell ref="D687:D689"/>
    <mergeCell ref="D691:D693"/>
    <mergeCell ref="A694:L694"/>
    <mergeCell ref="J687:L688"/>
    <mergeCell ref="K689:L689"/>
    <mergeCell ref="A691:A693"/>
    <mergeCell ref="C676:H676"/>
    <mergeCell ref="J662:L664"/>
    <mergeCell ref="H666:L668"/>
    <mergeCell ref="A666:A668"/>
    <mergeCell ref="D679:D680"/>
    <mergeCell ref="C678:L678"/>
    <mergeCell ref="C671:H671"/>
    <mergeCell ref="A716:L716"/>
    <mergeCell ref="H713:L715"/>
    <mergeCell ref="D713:D715"/>
    <mergeCell ref="D697:D711"/>
    <mergeCell ref="A712:E712"/>
    <mergeCell ref="A713:A715"/>
    <mergeCell ref="K711:L711"/>
    <mergeCell ref="A697:A711"/>
    <mergeCell ref="C696:I696"/>
    <mergeCell ref="J696:L710"/>
    <mergeCell ref="C717:L717"/>
    <mergeCell ref="A832:K832"/>
    <mergeCell ref="A831:L831"/>
    <mergeCell ref="A827:H827"/>
    <mergeCell ref="C818:L818"/>
    <mergeCell ref="J819:L826"/>
    <mergeCell ref="D819:D826"/>
    <mergeCell ref="A828:A830"/>
    <mergeCell ref="D828:D830"/>
    <mergeCell ref="H828:L830"/>
    <mergeCell ref="H814:L816"/>
    <mergeCell ref="A813:H813"/>
    <mergeCell ref="A814:A816"/>
    <mergeCell ref="C811:L811"/>
    <mergeCell ref="A819:A826"/>
    <mergeCell ref="A817:L817"/>
    <mergeCell ref="C718:I718"/>
    <mergeCell ref="J718:L720"/>
    <mergeCell ref="H722:L724"/>
    <mergeCell ref="A725:L725"/>
    <mergeCell ref="D722:D724"/>
    <mergeCell ref="A721:H721"/>
    <mergeCell ref="D719:D720"/>
    <mergeCell ref="A722:A724"/>
    <mergeCell ref="A718:A720"/>
    <mergeCell ref="C726:L726"/>
    <mergeCell ref="A732:L732"/>
    <mergeCell ref="C733:L733"/>
    <mergeCell ref="A729:A731"/>
    <mergeCell ref="H729:L731"/>
    <mergeCell ref="D729:D731"/>
    <mergeCell ref="A728:H728"/>
    <mergeCell ref="J734:L735"/>
    <mergeCell ref="H737:L739"/>
    <mergeCell ref="A740:L740"/>
    <mergeCell ref="C741:L741"/>
    <mergeCell ref="A737:A739"/>
    <mergeCell ref="A734:A735"/>
    <mergeCell ref="D737:D739"/>
    <mergeCell ref="D734:D735"/>
    <mergeCell ref="A736:H736"/>
    <mergeCell ref="J742:L743"/>
    <mergeCell ref="A758:H758"/>
    <mergeCell ref="A751:H751"/>
    <mergeCell ref="A744:H744"/>
    <mergeCell ref="C770:L770"/>
    <mergeCell ref="A769:L769"/>
    <mergeCell ref="H766:L768"/>
    <mergeCell ref="H759:L761"/>
    <mergeCell ref="C763:L763"/>
    <mergeCell ref="A762:L762"/>
    <mergeCell ref="A759:A761"/>
    <mergeCell ref="A748:L748"/>
    <mergeCell ref="H745:L747"/>
    <mergeCell ref="A745:A747"/>
    <mergeCell ref="C749:L749"/>
    <mergeCell ref="C756:L756"/>
    <mergeCell ref="A755:L755"/>
    <mergeCell ref="H752:L754"/>
    <mergeCell ref="A752:A754"/>
    <mergeCell ref="D745:D747"/>
    <mergeCell ref="D752:D754"/>
    <mergeCell ref="A766:A768"/>
    <mergeCell ref="A765:H765"/>
    <mergeCell ref="J764:L764"/>
    <mergeCell ref="A783:L783"/>
    <mergeCell ref="C784:L784"/>
    <mergeCell ref="D766:D768"/>
    <mergeCell ref="A772:H772"/>
    <mergeCell ref="J771:L771"/>
    <mergeCell ref="D759:D761"/>
    <mergeCell ref="J785:L798"/>
    <mergeCell ref="H800:L802"/>
    <mergeCell ref="D785:D798"/>
    <mergeCell ref="A785:A798"/>
    <mergeCell ref="A800:A802"/>
    <mergeCell ref="A803:L803"/>
    <mergeCell ref="D800:D802"/>
    <mergeCell ref="D780:D782"/>
    <mergeCell ref="D773:D775"/>
    <mergeCell ref="A799:H799"/>
    <mergeCell ref="A780:A782"/>
    <mergeCell ref="J778:L778"/>
    <mergeCell ref="H773:L775"/>
    <mergeCell ref="C777:L777"/>
    <mergeCell ref="A776:L776"/>
    <mergeCell ref="A773:A775"/>
    <mergeCell ref="C804:L804"/>
    <mergeCell ref="J805:L805"/>
    <mergeCell ref="H807:L809"/>
    <mergeCell ref="A810:L810"/>
    <mergeCell ref="A807:A809"/>
    <mergeCell ref="D807:D809"/>
    <mergeCell ref="A806:H806"/>
    <mergeCell ref="C40:L40"/>
    <mergeCell ref="C41:C44"/>
    <mergeCell ref="J41:L44"/>
    <mergeCell ref="A45:H45"/>
    <mergeCell ref="C90:L90"/>
    <mergeCell ref="A91:A113"/>
    <mergeCell ref="C91:C107"/>
    <mergeCell ref="C65:I65"/>
    <mergeCell ref="C73:I73"/>
    <mergeCell ref="A46:L46"/>
    <mergeCell ref="K155:L175"/>
    <mergeCell ref="A199:L199"/>
    <mergeCell ref="C200:L200"/>
    <mergeCell ref="C413:C417"/>
    <mergeCell ref="C419:C420"/>
    <mergeCell ref="C421:C422"/>
    <mergeCell ref="A346:A356"/>
    <mergeCell ref="A41:A44"/>
    <mergeCell ref="C670:H670"/>
    <mergeCell ref="C165:C175"/>
    <mergeCell ref="A155:A175"/>
    <mergeCell ref="A176:H176"/>
    <mergeCell ref="C114:C124"/>
    <mergeCell ref="A114:A124"/>
    <mergeCell ref="A125:H125"/>
    <mergeCell ref="D150:D152"/>
    <mergeCell ref="C408:C412"/>
    <mergeCell ref="C649:L649"/>
    <mergeCell ref="J650:L655"/>
    <mergeCell ref="A656:H656"/>
    <mergeCell ref="H657:L659"/>
    <mergeCell ref="A660:L660"/>
    <mergeCell ref="A657:A659"/>
    <mergeCell ref="D651:D655"/>
    <mergeCell ref="D657:D659"/>
    <mergeCell ref="A662:A664"/>
    <mergeCell ref="C626:L626"/>
    <mergeCell ref="J627:L632"/>
    <mergeCell ref="A633:H633"/>
    <mergeCell ref="A637:L637"/>
    <mergeCell ref="H634:L636"/>
  </mergeCells>
  <phoneticPr fontId="5" type="noConversion"/>
  <pageMargins left="0.70866141732283472" right="0.70866141732283472" top="0.74803149606299213" bottom="0.74803149606299213" header="0.31496062992125984" footer="0.31496062992125984"/>
  <pageSetup paperSize="9" scale="80" fitToHeight="0" orientation="portrait" r:id="rId1"/>
  <headerFooter>
    <oddFooter>&amp;C&amp;"Avenir LT Std 35 Light,Regular"&amp;8© Myriad Geometries</oddFooter>
  </headerFooter>
  <rowBreaks count="1" manualBreakCount="1">
    <brk id="57"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62"/>
  <sheetViews>
    <sheetView workbookViewId="0">
      <selection activeCell="A2" sqref="A2:G157"/>
    </sheetView>
  </sheetViews>
  <sheetFormatPr defaultColWidth="9.203125" defaultRowHeight="12.75" x14ac:dyDescent="0.15"/>
  <cols>
    <col min="1" max="1" width="6.1796875" style="350" customWidth="1"/>
    <col min="2" max="2" width="11.67578125" style="350" customWidth="1"/>
    <col min="3" max="3" width="60.859375" style="349" customWidth="1"/>
    <col min="4" max="4" width="8.2421875" style="349" customWidth="1"/>
    <col min="5" max="5" width="5.6328125" style="350" customWidth="1"/>
    <col min="6" max="6" width="12.36328125" style="351" customWidth="1"/>
    <col min="7" max="7" width="14.28515625" style="351" customWidth="1"/>
    <col min="8" max="8" width="11.5390625" style="349" bestFit="1" customWidth="1"/>
    <col min="9" max="10" width="10.44140625" style="349" bestFit="1" customWidth="1"/>
    <col min="11" max="16384" width="9.203125" style="349"/>
  </cols>
  <sheetData>
    <row r="1" spans="1:7" s="350" customFormat="1" ht="21.75" x14ac:dyDescent="0.15">
      <c r="A1" s="266" t="s">
        <v>11</v>
      </c>
      <c r="B1" s="266" t="s">
        <v>479</v>
      </c>
      <c r="C1" s="267" t="s">
        <v>0</v>
      </c>
      <c r="D1" s="267" t="s">
        <v>5</v>
      </c>
      <c r="E1" s="267" t="s">
        <v>6</v>
      </c>
      <c r="F1" s="268" t="s">
        <v>7</v>
      </c>
      <c r="G1" s="268" t="s">
        <v>8</v>
      </c>
    </row>
    <row r="2" spans="1:7" s="350" customFormat="1" x14ac:dyDescent="0.15">
      <c r="A2" s="267">
        <v>1</v>
      </c>
      <c r="B2" s="267"/>
      <c r="C2" s="267">
        <v>2</v>
      </c>
      <c r="D2" s="267">
        <v>7</v>
      </c>
      <c r="E2" s="267">
        <v>8</v>
      </c>
      <c r="F2" s="270">
        <v>9</v>
      </c>
      <c r="G2" s="270">
        <v>10</v>
      </c>
    </row>
    <row r="3" spans="1:7" ht="93" x14ac:dyDescent="0.15">
      <c r="A3" s="319">
        <v>1</v>
      </c>
      <c r="B3" s="303" t="s">
        <v>480</v>
      </c>
      <c r="C3" s="277" t="s">
        <v>303</v>
      </c>
      <c r="D3" s="277"/>
      <c r="E3" s="277"/>
      <c r="F3" s="277"/>
      <c r="G3" s="277"/>
    </row>
    <row r="4" spans="1:7" x14ac:dyDescent="0.15">
      <c r="A4" s="319"/>
      <c r="B4" s="319" t="s">
        <v>62</v>
      </c>
      <c r="C4" s="277" t="s">
        <v>61</v>
      </c>
      <c r="D4" s="277"/>
      <c r="E4" s="277"/>
      <c r="F4" s="277"/>
      <c r="G4" s="277"/>
    </row>
    <row r="5" spans="1:7" x14ac:dyDescent="0.15">
      <c r="A5" s="319"/>
      <c r="B5" s="319"/>
      <c r="C5" s="278" t="s">
        <v>63</v>
      </c>
      <c r="D5" s="278"/>
      <c r="E5" s="278"/>
      <c r="F5" s="278"/>
      <c r="G5" s="278"/>
    </row>
    <row r="6" spans="1:7" x14ac:dyDescent="0.15">
      <c r="A6" s="277"/>
      <c r="B6" s="277"/>
      <c r="C6" s="277"/>
      <c r="D6" s="273">
        <v>1.51</v>
      </c>
      <c r="E6" s="273" t="s">
        <v>9</v>
      </c>
      <c r="F6" s="268"/>
      <c r="G6" s="268"/>
    </row>
    <row r="7" spans="1:7" ht="115.5" x14ac:dyDescent="0.15">
      <c r="A7" s="319">
        <v>2</v>
      </c>
      <c r="B7" s="271" t="s">
        <v>417</v>
      </c>
      <c r="C7" s="277" t="s">
        <v>111</v>
      </c>
      <c r="D7" s="277"/>
      <c r="E7" s="277"/>
      <c r="F7" s="277"/>
      <c r="G7" s="277"/>
    </row>
    <row r="8" spans="1:7" x14ac:dyDescent="0.15">
      <c r="A8" s="277"/>
      <c r="B8" s="277"/>
      <c r="C8" s="277"/>
      <c r="D8" s="273">
        <v>6.24</v>
      </c>
      <c r="E8" s="287" t="s">
        <v>9</v>
      </c>
      <c r="F8" s="321"/>
      <c r="G8" s="321"/>
    </row>
    <row r="9" spans="1:7" ht="46.5" x14ac:dyDescent="0.15">
      <c r="A9" s="277"/>
      <c r="B9" s="319"/>
      <c r="C9" s="277" t="s">
        <v>408</v>
      </c>
      <c r="D9" s="277"/>
      <c r="E9" s="277"/>
      <c r="F9" s="277"/>
      <c r="G9" s="277"/>
    </row>
    <row r="10" spans="1:7" x14ac:dyDescent="0.15">
      <c r="A10" s="277"/>
      <c r="B10" s="277"/>
      <c r="C10" s="277"/>
      <c r="D10" s="287">
        <v>82.89</v>
      </c>
      <c r="E10" s="287" t="s">
        <v>400</v>
      </c>
      <c r="F10" s="321"/>
      <c r="G10" s="321"/>
    </row>
    <row r="11" spans="1:7" x14ac:dyDescent="0.15">
      <c r="A11" s="277"/>
      <c r="B11" s="277"/>
      <c r="C11" s="277"/>
      <c r="D11" s="277"/>
      <c r="E11" s="277"/>
      <c r="F11" s="277"/>
      <c r="G11" s="277"/>
    </row>
    <row r="12" spans="1:7" x14ac:dyDescent="0.15">
      <c r="A12" s="277"/>
      <c r="B12" s="277"/>
      <c r="C12" s="277"/>
      <c r="D12" s="287">
        <v>3.29</v>
      </c>
      <c r="E12" s="287" t="s">
        <v>9</v>
      </c>
      <c r="F12" s="321"/>
      <c r="G12" s="321"/>
    </row>
    <row r="13" spans="1:7" x14ac:dyDescent="0.15">
      <c r="A13" s="277"/>
      <c r="B13" s="319"/>
      <c r="C13" s="277"/>
      <c r="D13" s="278"/>
      <c r="E13" s="278"/>
      <c r="F13" s="278"/>
      <c r="G13" s="278"/>
    </row>
    <row r="14" spans="1:7" ht="58.5" x14ac:dyDescent="0.15">
      <c r="A14" s="277"/>
      <c r="B14" s="319"/>
      <c r="C14" s="278" t="s">
        <v>409</v>
      </c>
      <c r="D14" s="278"/>
      <c r="E14" s="278"/>
      <c r="F14" s="278"/>
      <c r="G14" s="278"/>
    </row>
    <row r="15" spans="1:7" x14ac:dyDescent="0.15">
      <c r="A15" s="277"/>
      <c r="B15" s="277"/>
      <c r="C15" s="277"/>
      <c r="D15" s="287">
        <v>47.32</v>
      </c>
      <c r="E15" s="287" t="s">
        <v>400</v>
      </c>
      <c r="F15" s="321"/>
      <c r="G15" s="321"/>
    </row>
    <row r="16" spans="1:7" x14ac:dyDescent="0.15">
      <c r="A16" s="277"/>
      <c r="B16" s="319"/>
      <c r="C16" s="277"/>
      <c r="D16" s="272"/>
      <c r="E16" s="278"/>
      <c r="F16" s="278"/>
      <c r="G16" s="278"/>
    </row>
    <row r="17" spans="1:7" x14ac:dyDescent="0.15">
      <c r="A17" s="277"/>
      <c r="B17" s="319"/>
      <c r="C17" s="284" t="s">
        <v>15</v>
      </c>
      <c r="D17" s="284"/>
      <c r="E17" s="278"/>
      <c r="F17" s="278"/>
      <c r="G17" s="278"/>
    </row>
    <row r="18" spans="1:7" x14ac:dyDescent="0.15">
      <c r="A18" s="277"/>
      <c r="B18" s="277"/>
      <c r="C18" s="277"/>
      <c r="D18" s="272">
        <v>27.2</v>
      </c>
      <c r="E18" s="287" t="s">
        <v>9</v>
      </c>
      <c r="F18" s="321"/>
      <c r="G18" s="321"/>
    </row>
    <row r="19" spans="1:7" x14ac:dyDescent="0.15">
      <c r="A19" s="277"/>
      <c r="B19" s="319"/>
      <c r="C19" s="277"/>
      <c r="D19" s="272"/>
      <c r="E19" s="278"/>
      <c r="F19" s="278"/>
      <c r="G19" s="278"/>
    </row>
    <row r="20" spans="1:7" ht="58.5" x14ac:dyDescent="0.15">
      <c r="A20" s="277"/>
      <c r="B20" s="319"/>
      <c r="C20" s="278" t="s">
        <v>409</v>
      </c>
      <c r="D20" s="278"/>
      <c r="E20" s="278"/>
      <c r="F20" s="278"/>
      <c r="G20" s="278"/>
    </row>
    <row r="21" spans="1:7" x14ac:dyDescent="0.15">
      <c r="A21" s="277"/>
      <c r="B21" s="277"/>
      <c r="C21" s="277"/>
      <c r="D21" s="273">
        <v>190.53</v>
      </c>
      <c r="E21" s="287" t="s">
        <v>400</v>
      </c>
      <c r="F21" s="321"/>
      <c r="G21" s="321"/>
    </row>
    <row r="22" spans="1:7" x14ac:dyDescent="0.15">
      <c r="A22" s="277"/>
      <c r="B22" s="277"/>
      <c r="C22" s="277"/>
      <c r="D22" s="277"/>
      <c r="E22" s="277"/>
      <c r="F22" s="277"/>
      <c r="G22" s="277"/>
    </row>
    <row r="23" spans="1:7" x14ac:dyDescent="0.15">
      <c r="A23" s="277"/>
      <c r="B23" s="319"/>
      <c r="C23" s="284" t="s">
        <v>17</v>
      </c>
      <c r="D23" s="284"/>
      <c r="E23" s="278"/>
      <c r="F23" s="278"/>
      <c r="G23" s="278"/>
    </row>
    <row r="24" spans="1:7" x14ac:dyDescent="0.15">
      <c r="A24" s="277"/>
      <c r="B24" s="277"/>
      <c r="C24" s="277"/>
      <c r="D24" s="278">
        <v>32.06</v>
      </c>
      <c r="E24" s="287" t="s">
        <v>9</v>
      </c>
      <c r="F24" s="321"/>
      <c r="G24" s="321"/>
    </row>
    <row r="25" spans="1:7" x14ac:dyDescent="0.15">
      <c r="A25" s="277"/>
      <c r="B25" s="277"/>
      <c r="C25" s="277"/>
      <c r="D25" s="277"/>
      <c r="E25" s="277"/>
      <c r="F25" s="277"/>
      <c r="G25" s="277"/>
    </row>
    <row r="26" spans="1:7" ht="58.5" x14ac:dyDescent="0.15">
      <c r="A26" s="277"/>
      <c r="B26" s="319"/>
      <c r="C26" s="277" t="s">
        <v>414</v>
      </c>
      <c r="D26" s="277"/>
      <c r="E26" s="277"/>
      <c r="F26" s="277"/>
      <c r="G26" s="277"/>
    </row>
    <row r="27" spans="1:7" x14ac:dyDescent="0.15">
      <c r="A27" s="277"/>
      <c r="B27" s="277"/>
      <c r="C27" s="277"/>
      <c r="D27" s="277"/>
      <c r="E27" s="277"/>
      <c r="F27" s="277"/>
      <c r="G27" s="277"/>
    </row>
    <row r="28" spans="1:7" x14ac:dyDescent="0.15">
      <c r="A28" s="277"/>
      <c r="B28" s="319"/>
      <c r="C28" s="287" t="s">
        <v>34</v>
      </c>
      <c r="D28" s="287"/>
      <c r="E28" s="278"/>
      <c r="F28" s="278"/>
      <c r="G28" s="278"/>
    </row>
    <row r="29" spans="1:7" x14ac:dyDescent="0.15">
      <c r="A29" s="277"/>
      <c r="B29" s="277"/>
      <c r="C29" s="277"/>
      <c r="D29" s="272">
        <v>2.88</v>
      </c>
      <c r="E29" s="287" t="s">
        <v>9</v>
      </c>
      <c r="F29" s="321"/>
      <c r="G29" s="321"/>
    </row>
    <row r="30" spans="1:7" x14ac:dyDescent="0.15">
      <c r="A30" s="277"/>
      <c r="B30" s="319"/>
      <c r="C30" s="277"/>
      <c r="D30" s="278"/>
      <c r="E30" s="278"/>
      <c r="F30" s="278"/>
      <c r="G30" s="278"/>
    </row>
    <row r="31" spans="1:7" ht="35.25" x14ac:dyDescent="0.15">
      <c r="A31" s="277"/>
      <c r="B31" s="319"/>
      <c r="C31" s="277" t="s">
        <v>415</v>
      </c>
      <c r="D31" s="277"/>
      <c r="E31" s="277"/>
      <c r="F31" s="277"/>
      <c r="G31" s="277"/>
    </row>
    <row r="32" spans="1:7" x14ac:dyDescent="0.15">
      <c r="A32" s="277"/>
      <c r="B32" s="277"/>
      <c r="C32" s="277"/>
      <c r="D32" s="287">
        <v>16.43</v>
      </c>
      <c r="E32" s="287" t="s">
        <v>400</v>
      </c>
      <c r="F32" s="321"/>
      <c r="G32" s="321"/>
    </row>
    <row r="33" spans="1:7" x14ac:dyDescent="0.15">
      <c r="A33" s="277"/>
      <c r="B33" s="277"/>
      <c r="C33" s="277"/>
      <c r="D33" s="277">
        <v>213.66</v>
      </c>
      <c r="E33" s="277"/>
      <c r="F33" s="277"/>
      <c r="G33" s="321"/>
    </row>
    <row r="34" spans="1:7" ht="58.5" x14ac:dyDescent="0.15">
      <c r="A34" s="277">
        <v>3</v>
      </c>
      <c r="B34" s="303" t="s">
        <v>447</v>
      </c>
      <c r="C34" s="277" t="s">
        <v>494</v>
      </c>
      <c r="D34" s="277"/>
      <c r="E34" s="277"/>
      <c r="F34" s="277"/>
      <c r="G34" s="277"/>
    </row>
    <row r="35" spans="1:7" x14ac:dyDescent="0.15">
      <c r="A35" s="277"/>
      <c r="B35" s="277"/>
      <c r="C35" s="277"/>
      <c r="D35" s="273">
        <v>8.93</v>
      </c>
      <c r="E35" s="284" t="s">
        <v>13</v>
      </c>
      <c r="F35" s="321"/>
      <c r="G35" s="321"/>
    </row>
    <row r="36" spans="1:7" x14ac:dyDescent="0.15">
      <c r="A36" s="277"/>
      <c r="B36" s="277"/>
      <c r="C36" s="277"/>
      <c r="D36" s="277"/>
      <c r="E36" s="277"/>
      <c r="F36" s="277"/>
      <c r="G36" s="277"/>
    </row>
    <row r="37" spans="1:7" s="353" customFormat="1" ht="78" x14ac:dyDescent="0.15">
      <c r="A37" s="277">
        <v>4</v>
      </c>
      <c r="B37" s="271" t="s">
        <v>380</v>
      </c>
      <c r="C37" s="277" t="s">
        <v>118</v>
      </c>
      <c r="D37" s="277"/>
      <c r="E37" s="277"/>
      <c r="F37" s="277"/>
      <c r="G37" s="277"/>
    </row>
    <row r="38" spans="1:7" x14ac:dyDescent="0.15">
      <c r="A38" s="277"/>
      <c r="B38" s="319"/>
      <c r="C38" s="284" t="s">
        <v>42</v>
      </c>
      <c r="D38" s="284"/>
      <c r="E38" s="278"/>
      <c r="F38" s="278"/>
      <c r="G38" s="278"/>
    </row>
    <row r="39" spans="1:7" s="353" customFormat="1" x14ac:dyDescent="0.15">
      <c r="A39" s="277"/>
      <c r="B39" s="277"/>
      <c r="C39" s="277"/>
      <c r="D39" s="280">
        <v>144.75</v>
      </c>
      <c r="E39" s="284" t="s">
        <v>10</v>
      </c>
      <c r="F39" s="321"/>
      <c r="G39" s="321"/>
    </row>
    <row r="40" spans="1:7" s="353" customFormat="1" x14ac:dyDescent="0.15">
      <c r="A40" s="277"/>
      <c r="B40" s="277"/>
      <c r="C40" s="277"/>
      <c r="D40" s="277"/>
      <c r="E40" s="277"/>
      <c r="F40" s="277"/>
      <c r="G40" s="277"/>
    </row>
    <row r="41" spans="1:7" s="353" customFormat="1" ht="69.75" x14ac:dyDescent="0.15">
      <c r="A41" s="277">
        <v>5</v>
      </c>
      <c r="B41" s="303" t="s">
        <v>448</v>
      </c>
      <c r="C41" s="277" t="s">
        <v>128</v>
      </c>
      <c r="D41" s="277"/>
      <c r="E41" s="277"/>
      <c r="F41" s="277"/>
      <c r="G41" s="277"/>
    </row>
    <row r="42" spans="1:7" s="353" customFormat="1" x14ac:dyDescent="0.15">
      <c r="A42" s="277"/>
      <c r="B42" s="319"/>
      <c r="C42" s="287" t="s">
        <v>84</v>
      </c>
      <c r="D42" s="287"/>
      <c r="E42" s="277"/>
      <c r="F42" s="277"/>
      <c r="G42" s="277"/>
    </row>
    <row r="43" spans="1:7" s="353" customFormat="1" x14ac:dyDescent="0.15">
      <c r="A43" s="277"/>
      <c r="B43" s="277"/>
      <c r="C43" s="277"/>
      <c r="D43" s="273">
        <v>41.02</v>
      </c>
      <c r="E43" s="284" t="s">
        <v>10</v>
      </c>
      <c r="F43" s="321"/>
      <c r="G43" s="321"/>
    </row>
    <row r="44" spans="1:7" s="353" customFormat="1" x14ac:dyDescent="0.15">
      <c r="A44" s="277"/>
      <c r="B44" s="277"/>
      <c r="C44" s="277"/>
      <c r="D44" s="277"/>
      <c r="E44" s="277"/>
      <c r="F44" s="277"/>
      <c r="G44" s="277"/>
    </row>
    <row r="45" spans="1:7" s="353" customFormat="1" ht="69.75" x14ac:dyDescent="0.15">
      <c r="A45" s="277">
        <v>6</v>
      </c>
      <c r="B45" s="303" t="s">
        <v>449</v>
      </c>
      <c r="C45" s="277" t="s">
        <v>131</v>
      </c>
      <c r="D45" s="277"/>
      <c r="E45" s="277"/>
      <c r="F45" s="277"/>
      <c r="G45" s="277"/>
    </row>
    <row r="46" spans="1:7" s="353" customFormat="1" x14ac:dyDescent="0.15">
      <c r="A46" s="277"/>
      <c r="B46" s="319"/>
      <c r="C46" s="284" t="s">
        <v>165</v>
      </c>
      <c r="D46" s="284"/>
      <c r="E46" s="277"/>
      <c r="F46" s="277"/>
      <c r="G46" s="277"/>
    </row>
    <row r="47" spans="1:7" s="353" customFormat="1" x14ac:dyDescent="0.15">
      <c r="A47" s="277"/>
      <c r="B47" s="277"/>
      <c r="C47" s="277"/>
      <c r="D47" s="287">
        <v>10.44</v>
      </c>
      <c r="E47" s="284" t="s">
        <v>10</v>
      </c>
      <c r="F47" s="321"/>
      <c r="G47" s="321"/>
    </row>
    <row r="48" spans="1:7" s="353" customFormat="1" x14ac:dyDescent="0.15">
      <c r="A48" s="277"/>
      <c r="B48" s="277"/>
      <c r="C48" s="277"/>
      <c r="D48" s="277"/>
      <c r="E48" s="277"/>
      <c r="F48" s="277"/>
      <c r="G48" s="277"/>
    </row>
    <row r="49" spans="1:7" s="353" customFormat="1" ht="78" x14ac:dyDescent="0.15">
      <c r="A49" s="277">
        <v>7</v>
      </c>
      <c r="B49" s="271" t="s">
        <v>381</v>
      </c>
      <c r="C49" s="277" t="s">
        <v>510</v>
      </c>
      <c r="D49" s="277"/>
      <c r="E49" s="277"/>
      <c r="F49" s="277"/>
      <c r="G49" s="277"/>
    </row>
    <row r="50" spans="1:7" s="353" customFormat="1" x14ac:dyDescent="0.15">
      <c r="A50" s="277"/>
      <c r="B50" s="277"/>
      <c r="C50" s="277"/>
      <c r="D50" s="287">
        <v>224.5</v>
      </c>
      <c r="E50" s="284" t="s">
        <v>10</v>
      </c>
      <c r="F50" s="321"/>
      <c r="G50" s="321"/>
    </row>
    <row r="51" spans="1:7" s="353" customFormat="1" x14ac:dyDescent="0.15">
      <c r="A51" s="277"/>
      <c r="B51" s="277"/>
      <c r="C51" s="277"/>
      <c r="D51" s="277"/>
      <c r="E51" s="277"/>
      <c r="F51" s="277"/>
      <c r="G51" s="277"/>
    </row>
    <row r="52" spans="1:7" s="353" customFormat="1" ht="58.5" x14ac:dyDescent="0.15">
      <c r="A52" s="277">
        <v>8</v>
      </c>
      <c r="B52" s="303" t="s">
        <v>450</v>
      </c>
      <c r="C52" s="277" t="s">
        <v>202</v>
      </c>
      <c r="D52" s="277"/>
      <c r="E52" s="277"/>
      <c r="F52" s="277"/>
      <c r="G52" s="277"/>
    </row>
    <row r="53" spans="1:7" s="353" customFormat="1" x14ac:dyDescent="0.15">
      <c r="A53" s="277"/>
      <c r="B53" s="277"/>
      <c r="C53" s="277"/>
      <c r="D53" s="287">
        <v>552.25</v>
      </c>
      <c r="E53" s="284" t="s">
        <v>10</v>
      </c>
      <c r="F53" s="310"/>
      <c r="G53" s="321"/>
    </row>
    <row r="54" spans="1:7" s="353" customFormat="1" x14ac:dyDescent="0.15">
      <c r="A54" s="277"/>
      <c r="B54" s="277"/>
      <c r="C54" s="277"/>
      <c r="D54" s="277"/>
      <c r="E54" s="277"/>
      <c r="F54" s="277"/>
      <c r="G54" s="277"/>
    </row>
    <row r="55" spans="1:7" s="353" customFormat="1" ht="58.5" x14ac:dyDescent="0.15">
      <c r="A55" s="277">
        <v>9</v>
      </c>
      <c r="B55" s="303" t="s">
        <v>451</v>
      </c>
      <c r="C55" s="277" t="s">
        <v>205</v>
      </c>
      <c r="D55" s="277"/>
      <c r="E55" s="277"/>
      <c r="F55" s="277"/>
      <c r="G55" s="277"/>
    </row>
    <row r="56" spans="1:7" s="353" customFormat="1" x14ac:dyDescent="0.15">
      <c r="A56" s="277"/>
      <c r="B56" s="319"/>
      <c r="C56" s="284" t="s">
        <v>211</v>
      </c>
      <c r="D56" s="284"/>
      <c r="E56" s="277"/>
      <c r="F56" s="277"/>
      <c r="G56" s="277"/>
    </row>
    <row r="57" spans="1:7" s="353" customFormat="1" x14ac:dyDescent="0.15">
      <c r="A57" s="277"/>
      <c r="B57" s="277"/>
      <c r="C57" s="277"/>
      <c r="D57" s="273">
        <v>370.49</v>
      </c>
      <c r="E57" s="284" t="s">
        <v>10</v>
      </c>
      <c r="F57" s="321"/>
      <c r="G57" s="321"/>
    </row>
    <row r="58" spans="1:7" s="353" customFormat="1" x14ac:dyDescent="0.15">
      <c r="A58" s="277"/>
      <c r="B58" s="277"/>
      <c r="C58" s="277"/>
      <c r="D58" s="277"/>
      <c r="E58" s="277"/>
      <c r="F58" s="277"/>
      <c r="G58" s="277"/>
    </row>
    <row r="59" spans="1:7" s="353" customFormat="1" ht="69.75" x14ac:dyDescent="0.15">
      <c r="A59" s="277">
        <v>10</v>
      </c>
      <c r="B59" s="303" t="s">
        <v>452</v>
      </c>
      <c r="C59" s="277" t="s">
        <v>212</v>
      </c>
      <c r="D59" s="277"/>
      <c r="E59" s="277"/>
      <c r="F59" s="277"/>
      <c r="G59" s="277"/>
    </row>
    <row r="60" spans="1:7" s="353" customFormat="1" x14ac:dyDescent="0.15">
      <c r="A60" s="277"/>
      <c r="B60" s="277"/>
      <c r="C60" s="277"/>
      <c r="D60" s="287">
        <v>461.85</v>
      </c>
      <c r="E60" s="284" t="s">
        <v>10</v>
      </c>
      <c r="F60" s="321"/>
      <c r="G60" s="321"/>
    </row>
    <row r="61" spans="1:7" s="353" customFormat="1" x14ac:dyDescent="0.15">
      <c r="A61" s="277"/>
      <c r="B61" s="277"/>
      <c r="C61" s="277"/>
      <c r="D61" s="277"/>
      <c r="E61" s="277"/>
      <c r="F61" s="277"/>
      <c r="G61" s="277"/>
    </row>
    <row r="62" spans="1:7" s="353" customFormat="1" ht="145.9" customHeight="1" x14ac:dyDescent="0.15">
      <c r="A62" s="277">
        <v>11</v>
      </c>
      <c r="B62" s="303" t="s">
        <v>453</v>
      </c>
      <c r="C62" s="277" t="s">
        <v>213</v>
      </c>
      <c r="D62" s="277"/>
      <c r="E62" s="277"/>
      <c r="F62" s="277"/>
      <c r="G62" s="277"/>
    </row>
    <row r="63" spans="1:7" s="353" customFormat="1" x14ac:dyDescent="0.15">
      <c r="A63" s="277"/>
      <c r="B63" s="277"/>
      <c r="C63" s="277"/>
      <c r="D63" s="287">
        <v>370.49</v>
      </c>
      <c r="E63" s="284" t="s">
        <v>10</v>
      </c>
      <c r="F63" s="321"/>
      <c r="G63" s="321"/>
    </row>
    <row r="64" spans="1:7" s="353" customFormat="1" x14ac:dyDescent="0.15">
      <c r="A64" s="277"/>
      <c r="B64" s="277"/>
      <c r="C64" s="277"/>
      <c r="D64" s="277"/>
      <c r="E64" s="277"/>
      <c r="F64" s="277"/>
      <c r="G64" s="277"/>
    </row>
    <row r="65" spans="1:7" s="353" customFormat="1" ht="71.25" x14ac:dyDescent="0.15">
      <c r="A65" s="277">
        <v>12</v>
      </c>
      <c r="B65" s="303" t="s">
        <v>454</v>
      </c>
      <c r="C65" s="277" t="s">
        <v>214</v>
      </c>
      <c r="D65" s="277"/>
      <c r="E65" s="277"/>
      <c r="F65" s="277"/>
      <c r="G65" s="277"/>
    </row>
    <row r="66" spans="1:7" s="353" customFormat="1" x14ac:dyDescent="0.15">
      <c r="A66" s="277"/>
      <c r="B66" s="319"/>
      <c r="C66" s="305" t="s">
        <v>263</v>
      </c>
      <c r="D66" s="305"/>
      <c r="E66" s="277"/>
      <c r="F66" s="277"/>
      <c r="G66" s="277"/>
    </row>
    <row r="67" spans="1:7" s="353" customFormat="1" x14ac:dyDescent="0.15">
      <c r="A67" s="277"/>
      <c r="B67" s="277"/>
      <c r="C67" s="277"/>
      <c r="D67" s="287">
        <v>41.59</v>
      </c>
      <c r="E67" s="284" t="s">
        <v>10</v>
      </c>
      <c r="F67" s="321"/>
      <c r="G67" s="321"/>
    </row>
    <row r="68" spans="1:7" s="353" customFormat="1" x14ac:dyDescent="0.15">
      <c r="A68" s="277"/>
      <c r="B68" s="277"/>
      <c r="C68" s="277"/>
      <c r="D68" s="277"/>
      <c r="E68" s="277"/>
      <c r="F68" s="277"/>
      <c r="G68" s="277"/>
    </row>
    <row r="69" spans="1:7" s="353" customFormat="1" ht="69.75" x14ac:dyDescent="0.15">
      <c r="A69" s="322">
        <v>13</v>
      </c>
      <c r="B69" s="303" t="s">
        <v>455</v>
      </c>
      <c r="C69" s="277" t="s">
        <v>217</v>
      </c>
      <c r="D69" s="277"/>
      <c r="E69" s="277"/>
      <c r="F69" s="277"/>
      <c r="G69" s="277"/>
    </row>
    <row r="70" spans="1:7" s="353" customFormat="1" x14ac:dyDescent="0.15">
      <c r="A70" s="278"/>
      <c r="B70" s="272"/>
      <c r="C70" s="305" t="s">
        <v>263</v>
      </c>
      <c r="D70" s="305"/>
      <c r="E70" s="277"/>
      <c r="F70" s="277"/>
      <c r="G70" s="277"/>
    </row>
    <row r="71" spans="1:7" s="353" customFormat="1" x14ac:dyDescent="0.15">
      <c r="A71" s="278"/>
      <c r="B71" s="278"/>
      <c r="C71" s="278"/>
      <c r="D71" s="273">
        <v>41.59</v>
      </c>
      <c r="E71" s="284" t="s">
        <v>10</v>
      </c>
      <c r="F71" s="321"/>
      <c r="G71" s="321"/>
    </row>
    <row r="72" spans="1:7" s="353" customFormat="1" x14ac:dyDescent="0.15">
      <c r="A72" s="277"/>
      <c r="B72" s="277"/>
      <c r="C72" s="277"/>
      <c r="D72" s="277"/>
      <c r="E72" s="277"/>
      <c r="F72" s="277"/>
      <c r="G72" s="277"/>
    </row>
    <row r="73" spans="1:7" s="353" customFormat="1" ht="57.75" x14ac:dyDescent="0.15">
      <c r="A73" s="277">
        <v>14</v>
      </c>
      <c r="B73" s="303" t="s">
        <v>456</v>
      </c>
      <c r="C73" s="277" t="s">
        <v>215</v>
      </c>
      <c r="D73" s="277"/>
      <c r="E73" s="277"/>
      <c r="F73" s="277"/>
      <c r="G73" s="277"/>
    </row>
    <row r="74" spans="1:7" s="353" customFormat="1" x14ac:dyDescent="0.15">
      <c r="A74" s="277"/>
      <c r="B74" s="277"/>
      <c r="C74" s="277"/>
      <c r="D74" s="287">
        <v>461.85</v>
      </c>
      <c r="E74" s="284" t="s">
        <v>10</v>
      </c>
      <c r="F74" s="321"/>
      <c r="G74" s="321"/>
    </row>
    <row r="75" spans="1:7" s="353" customFormat="1" x14ac:dyDescent="0.15">
      <c r="A75" s="277"/>
      <c r="B75" s="277"/>
      <c r="C75" s="277"/>
      <c r="D75" s="277"/>
      <c r="E75" s="277"/>
      <c r="F75" s="277"/>
      <c r="G75" s="277"/>
    </row>
    <row r="76" spans="1:7" s="353" customFormat="1" ht="71.25" x14ac:dyDescent="0.15">
      <c r="A76" s="277">
        <v>15</v>
      </c>
      <c r="B76" s="303" t="s">
        <v>457</v>
      </c>
      <c r="C76" s="277" t="s">
        <v>216</v>
      </c>
      <c r="D76" s="277"/>
      <c r="E76" s="277"/>
      <c r="F76" s="277"/>
      <c r="G76" s="277"/>
    </row>
    <row r="77" spans="1:7" s="353" customFormat="1" x14ac:dyDescent="0.15">
      <c r="A77" s="277"/>
      <c r="B77" s="277"/>
      <c r="C77" s="277"/>
      <c r="D77" s="287">
        <v>461.85</v>
      </c>
      <c r="E77" s="284" t="s">
        <v>10</v>
      </c>
      <c r="F77" s="321"/>
      <c r="G77" s="321"/>
    </row>
    <row r="78" spans="1:7" s="353" customFormat="1" x14ac:dyDescent="0.15">
      <c r="A78" s="277"/>
      <c r="B78" s="277"/>
      <c r="C78" s="277"/>
      <c r="D78" s="277"/>
      <c r="E78" s="277"/>
      <c r="F78" s="277"/>
      <c r="G78" s="277"/>
    </row>
    <row r="79" spans="1:7" s="353" customFormat="1" ht="298.35000000000002" customHeight="1" x14ac:dyDescent="0.15">
      <c r="A79" s="277">
        <v>16</v>
      </c>
      <c r="B79" s="303" t="s">
        <v>458</v>
      </c>
      <c r="C79" s="289" t="s">
        <v>364</v>
      </c>
      <c r="D79" s="289"/>
      <c r="E79" s="289"/>
      <c r="F79" s="289"/>
      <c r="G79" s="289"/>
    </row>
    <row r="80" spans="1:7" s="353" customFormat="1" x14ac:dyDescent="0.15">
      <c r="A80" s="277"/>
      <c r="B80" s="319"/>
      <c r="C80" s="277" t="s">
        <v>31</v>
      </c>
      <c r="D80" s="278">
        <v>12</v>
      </c>
      <c r="E80" s="284" t="s">
        <v>10</v>
      </c>
      <c r="F80" s="321"/>
      <c r="G80" s="321"/>
    </row>
    <row r="81" spans="1:9" s="353" customFormat="1" x14ac:dyDescent="0.15">
      <c r="A81" s="277"/>
      <c r="B81" s="277"/>
      <c r="C81" s="277"/>
      <c r="D81" s="277"/>
      <c r="E81" s="277"/>
      <c r="F81" s="277"/>
      <c r="G81" s="277"/>
    </row>
    <row r="82" spans="1:9" s="353" customFormat="1" ht="81" x14ac:dyDescent="0.15">
      <c r="A82" s="277">
        <v>17</v>
      </c>
      <c r="B82" s="303" t="s">
        <v>459</v>
      </c>
      <c r="C82" s="277" t="s">
        <v>221</v>
      </c>
      <c r="D82" s="277"/>
      <c r="E82" s="277"/>
      <c r="F82" s="277"/>
      <c r="G82" s="277"/>
    </row>
    <row r="83" spans="1:9" s="353" customFormat="1" x14ac:dyDescent="0.15">
      <c r="A83" s="277"/>
      <c r="B83" s="277"/>
      <c r="C83" s="277"/>
      <c r="D83" s="287">
        <v>210.23</v>
      </c>
      <c r="E83" s="284" t="s">
        <v>10</v>
      </c>
      <c r="F83" s="310"/>
      <c r="G83" s="321"/>
    </row>
    <row r="84" spans="1:9" x14ac:dyDescent="0.15">
      <c r="A84" s="277"/>
      <c r="B84" s="277"/>
      <c r="C84" s="277"/>
      <c r="D84" s="277"/>
      <c r="E84" s="277"/>
      <c r="F84" s="277"/>
      <c r="G84" s="277"/>
    </row>
    <row r="85" spans="1:9" s="353" customFormat="1" ht="69.75" x14ac:dyDescent="0.15">
      <c r="A85" s="277">
        <v>18</v>
      </c>
      <c r="B85" s="303" t="s">
        <v>460</v>
      </c>
      <c r="C85" s="277" t="s">
        <v>218</v>
      </c>
      <c r="D85" s="277"/>
      <c r="E85" s="277"/>
      <c r="F85" s="277"/>
      <c r="G85" s="277"/>
    </row>
    <row r="86" spans="1:9" x14ac:dyDescent="0.15">
      <c r="A86" s="277"/>
      <c r="B86" s="277"/>
      <c r="C86" s="277"/>
      <c r="D86" s="287">
        <v>30.17</v>
      </c>
      <c r="E86" s="284" t="s">
        <v>10</v>
      </c>
      <c r="F86" s="321"/>
      <c r="G86" s="321"/>
      <c r="H86" s="353"/>
      <c r="I86" s="353"/>
    </row>
    <row r="87" spans="1:9" x14ac:dyDescent="0.15">
      <c r="A87" s="277"/>
      <c r="B87" s="277"/>
      <c r="C87" s="277"/>
      <c r="D87" s="277"/>
      <c r="E87" s="277"/>
      <c r="F87" s="277"/>
      <c r="G87" s="277"/>
    </row>
    <row r="88" spans="1:9" ht="81" x14ac:dyDescent="0.15">
      <c r="A88" s="277">
        <v>19</v>
      </c>
      <c r="B88" s="303" t="s">
        <v>461</v>
      </c>
      <c r="C88" s="277" t="s">
        <v>233</v>
      </c>
      <c r="D88" s="277"/>
      <c r="E88" s="277"/>
      <c r="F88" s="277"/>
      <c r="G88" s="277"/>
    </row>
    <row r="89" spans="1:9" x14ac:dyDescent="0.15">
      <c r="A89" s="277"/>
      <c r="B89" s="319"/>
      <c r="C89" s="284" t="s">
        <v>229</v>
      </c>
      <c r="D89" s="284"/>
      <c r="E89" s="277"/>
      <c r="F89" s="277"/>
      <c r="G89" s="277"/>
    </row>
    <row r="90" spans="1:9" x14ac:dyDescent="0.15">
      <c r="A90" s="277"/>
      <c r="B90" s="277"/>
      <c r="C90" s="277"/>
      <c r="D90" s="273">
        <v>94.7</v>
      </c>
      <c r="E90" s="284" t="s">
        <v>10</v>
      </c>
      <c r="F90" s="310"/>
      <c r="G90" s="321"/>
    </row>
    <row r="91" spans="1:9" x14ac:dyDescent="0.15">
      <c r="A91" s="277"/>
      <c r="B91" s="277"/>
      <c r="C91" s="277"/>
      <c r="D91" s="277"/>
      <c r="E91" s="277"/>
      <c r="F91" s="277"/>
      <c r="G91" s="277"/>
    </row>
    <row r="92" spans="1:9" ht="57.75" x14ac:dyDescent="0.15">
      <c r="A92" s="322">
        <v>20</v>
      </c>
      <c r="B92" s="303" t="s">
        <v>462</v>
      </c>
      <c r="C92" s="277" t="s">
        <v>225</v>
      </c>
      <c r="D92" s="277"/>
      <c r="E92" s="277"/>
      <c r="F92" s="277"/>
      <c r="G92" s="277"/>
    </row>
    <row r="93" spans="1:9" x14ac:dyDescent="0.15">
      <c r="A93" s="277"/>
      <c r="B93" s="319" t="s">
        <v>226</v>
      </c>
      <c r="C93" s="289"/>
      <c r="D93" s="289"/>
      <c r="E93" s="277"/>
      <c r="F93" s="277"/>
      <c r="G93" s="277"/>
    </row>
    <row r="94" spans="1:9" x14ac:dyDescent="0.15">
      <c r="A94" s="277"/>
      <c r="B94" s="277"/>
      <c r="C94" s="277"/>
      <c r="D94" s="273">
        <v>108.97</v>
      </c>
      <c r="E94" s="284" t="s">
        <v>10</v>
      </c>
      <c r="F94" s="310"/>
      <c r="G94" s="321"/>
      <c r="H94" s="353"/>
      <c r="I94" s="353"/>
    </row>
    <row r="95" spans="1:9" x14ac:dyDescent="0.15">
      <c r="A95" s="277"/>
      <c r="B95" s="277"/>
      <c r="C95" s="277"/>
      <c r="D95" s="277"/>
      <c r="E95" s="277"/>
      <c r="F95" s="277"/>
      <c r="G95" s="277"/>
    </row>
    <row r="96" spans="1:9" ht="58.5" x14ac:dyDescent="0.15">
      <c r="A96" s="322">
        <v>21</v>
      </c>
      <c r="B96" s="303" t="s">
        <v>463</v>
      </c>
      <c r="C96" s="277" t="s">
        <v>224</v>
      </c>
      <c r="D96" s="277"/>
      <c r="E96" s="277"/>
      <c r="F96" s="277"/>
      <c r="G96" s="277"/>
    </row>
    <row r="97" spans="1:8" x14ac:dyDescent="0.15">
      <c r="A97" s="277"/>
      <c r="B97" s="277"/>
      <c r="C97" s="277"/>
      <c r="D97" s="287">
        <v>12.17</v>
      </c>
      <c r="E97" s="284" t="s">
        <v>10</v>
      </c>
      <c r="F97" s="321"/>
      <c r="G97" s="321"/>
      <c r="H97" s="352"/>
    </row>
    <row r="98" spans="1:8" x14ac:dyDescent="0.15">
      <c r="A98" s="277"/>
      <c r="B98" s="319"/>
      <c r="C98" s="281"/>
      <c r="D98" s="278"/>
      <c r="E98" s="278"/>
      <c r="F98" s="278"/>
      <c r="G98" s="278"/>
    </row>
    <row r="99" spans="1:8" x14ac:dyDescent="0.15">
      <c r="A99" s="277" t="s">
        <v>497</v>
      </c>
      <c r="B99" s="319"/>
      <c r="C99" s="277" t="s">
        <v>498</v>
      </c>
      <c r="D99" s="287">
        <v>26</v>
      </c>
      <c r="E99" s="284" t="s">
        <v>503</v>
      </c>
      <c r="F99" s="310"/>
      <c r="G99" s="321"/>
    </row>
    <row r="100" spans="1:8" x14ac:dyDescent="0.15">
      <c r="A100" s="277"/>
      <c r="B100" s="319"/>
      <c r="C100" s="277"/>
      <c r="D100" s="278"/>
      <c r="E100" s="278"/>
      <c r="F100" s="278"/>
      <c r="G100" s="278"/>
    </row>
    <row r="101" spans="1:8" x14ac:dyDescent="0.15">
      <c r="A101" s="277" t="s">
        <v>499</v>
      </c>
      <c r="B101" s="319"/>
      <c r="C101" s="277" t="s">
        <v>500</v>
      </c>
      <c r="D101" s="273" t="s">
        <v>504</v>
      </c>
      <c r="E101" s="284" t="s">
        <v>503</v>
      </c>
      <c r="F101" s="310"/>
      <c r="G101" s="321"/>
    </row>
    <row r="102" spans="1:8" x14ac:dyDescent="0.15">
      <c r="A102" s="277"/>
      <c r="B102" s="319"/>
      <c r="C102" s="277"/>
      <c r="D102" s="272"/>
      <c r="E102" s="278"/>
      <c r="F102" s="278"/>
      <c r="G102" s="278"/>
    </row>
    <row r="103" spans="1:8" x14ac:dyDescent="0.15">
      <c r="A103" s="319" t="s">
        <v>499</v>
      </c>
      <c r="B103" s="319"/>
      <c r="C103" s="277" t="s">
        <v>501</v>
      </c>
      <c r="D103" s="273" t="s">
        <v>504</v>
      </c>
      <c r="E103" s="282" t="s">
        <v>503</v>
      </c>
      <c r="F103" s="311"/>
      <c r="G103" s="268"/>
    </row>
    <row r="104" spans="1:8" x14ac:dyDescent="0.15">
      <c r="A104" s="319"/>
      <c r="B104" s="319"/>
      <c r="C104" s="277"/>
      <c r="D104" s="272"/>
      <c r="E104" s="272"/>
      <c r="F104" s="272"/>
      <c r="G104" s="272"/>
    </row>
    <row r="105" spans="1:8" x14ac:dyDescent="0.15">
      <c r="A105" s="319" t="s">
        <v>499</v>
      </c>
      <c r="B105" s="319"/>
      <c r="C105" s="277" t="s">
        <v>502</v>
      </c>
      <c r="D105" s="273" t="s">
        <v>504</v>
      </c>
      <c r="E105" s="282" t="s">
        <v>503</v>
      </c>
      <c r="F105" s="311"/>
      <c r="G105" s="268"/>
    </row>
    <row r="106" spans="1:8" x14ac:dyDescent="0.15">
      <c r="A106" s="319"/>
      <c r="B106" s="319"/>
      <c r="C106" s="281"/>
      <c r="D106" s="272"/>
      <c r="E106" s="272"/>
      <c r="F106" s="272"/>
      <c r="G106" s="272"/>
    </row>
    <row r="107" spans="1:8" ht="71.25" x14ac:dyDescent="0.15">
      <c r="A107" s="319">
        <v>22</v>
      </c>
      <c r="B107" s="303" t="s">
        <v>464</v>
      </c>
      <c r="C107" s="277" t="s">
        <v>487</v>
      </c>
      <c r="D107" s="277"/>
      <c r="E107" s="277"/>
      <c r="F107" s="277"/>
      <c r="G107" s="277"/>
    </row>
    <row r="108" spans="1:8" x14ac:dyDescent="0.15">
      <c r="A108" s="277"/>
      <c r="B108" s="277"/>
      <c r="C108" s="277"/>
      <c r="D108" s="273">
        <v>5.09</v>
      </c>
      <c r="E108" s="284" t="s">
        <v>10</v>
      </c>
      <c r="F108" s="310"/>
      <c r="G108" s="321"/>
    </row>
    <row r="109" spans="1:8" ht="163.9" customHeight="1" x14ac:dyDescent="0.15">
      <c r="A109" s="277">
        <v>23</v>
      </c>
      <c r="B109" s="303" t="s">
        <v>466</v>
      </c>
      <c r="C109" s="277" t="s">
        <v>242</v>
      </c>
      <c r="D109" s="277"/>
      <c r="E109" s="277"/>
      <c r="F109" s="277"/>
      <c r="G109" s="277"/>
    </row>
    <row r="110" spans="1:8" x14ac:dyDescent="0.15">
      <c r="A110" s="277"/>
      <c r="B110" s="319"/>
      <c r="C110" s="281" t="s">
        <v>243</v>
      </c>
      <c r="D110" s="277"/>
      <c r="E110" s="277"/>
      <c r="F110" s="277"/>
      <c r="G110" s="277"/>
    </row>
    <row r="111" spans="1:8" x14ac:dyDescent="0.15">
      <c r="A111" s="277"/>
      <c r="B111" s="319"/>
      <c r="C111" s="281" t="s">
        <v>246</v>
      </c>
      <c r="D111" s="287">
        <v>41.76</v>
      </c>
      <c r="E111" s="284" t="s">
        <v>247</v>
      </c>
      <c r="F111" s="310"/>
      <c r="G111" s="321"/>
    </row>
    <row r="112" spans="1:8" x14ac:dyDescent="0.15">
      <c r="A112" s="277"/>
      <c r="B112" s="277"/>
      <c r="C112" s="277"/>
      <c r="D112" s="277"/>
      <c r="E112" s="277"/>
      <c r="F112" s="277"/>
      <c r="G112" s="277"/>
    </row>
    <row r="113" spans="1:7" s="353" customFormat="1" ht="71.25" x14ac:dyDescent="0.15">
      <c r="A113" s="277">
        <v>24</v>
      </c>
      <c r="B113" s="303" t="s">
        <v>465</v>
      </c>
      <c r="C113" s="277" t="s">
        <v>237</v>
      </c>
      <c r="D113" s="277"/>
      <c r="E113" s="277"/>
      <c r="F113" s="277"/>
      <c r="G113" s="277"/>
    </row>
    <row r="114" spans="1:7" s="353" customFormat="1" x14ac:dyDescent="0.15">
      <c r="A114" s="277"/>
      <c r="B114" s="319"/>
      <c r="C114" s="309" t="s">
        <v>263</v>
      </c>
      <c r="D114" s="309"/>
      <c r="E114" s="277"/>
      <c r="F114" s="277"/>
      <c r="G114" s="277"/>
    </row>
    <row r="115" spans="1:7" s="353" customFormat="1" x14ac:dyDescent="0.15">
      <c r="A115" s="277"/>
      <c r="B115" s="319"/>
      <c r="C115" s="281"/>
      <c r="D115" s="273" t="e">
        <f>SUM(#REF!)</f>
        <v>#REF!</v>
      </c>
      <c r="E115" s="267" t="s">
        <v>10</v>
      </c>
      <c r="F115" s="310"/>
      <c r="G115" s="310"/>
    </row>
    <row r="116" spans="1:7" s="353" customFormat="1" x14ac:dyDescent="0.15">
      <c r="A116" s="277"/>
      <c r="B116" s="277"/>
      <c r="C116" s="277"/>
      <c r="D116" s="273">
        <v>715.35</v>
      </c>
      <c r="E116" s="267" t="s">
        <v>44</v>
      </c>
      <c r="F116" s="311"/>
      <c r="G116" s="268"/>
    </row>
    <row r="117" spans="1:7" x14ac:dyDescent="0.15">
      <c r="A117" s="277"/>
      <c r="B117" s="277"/>
      <c r="C117" s="277"/>
      <c r="D117" s="277"/>
      <c r="E117" s="277"/>
      <c r="F117" s="277"/>
      <c r="G117" s="277"/>
    </row>
    <row r="118" spans="1:7" ht="93" x14ac:dyDescent="0.15">
      <c r="A118" s="277">
        <v>25</v>
      </c>
      <c r="B118" s="303" t="s">
        <v>467</v>
      </c>
      <c r="C118" s="277" t="s">
        <v>238</v>
      </c>
      <c r="D118" s="277"/>
      <c r="E118" s="277"/>
      <c r="F118" s="277"/>
      <c r="G118" s="277"/>
    </row>
    <row r="119" spans="1:7" x14ac:dyDescent="0.15">
      <c r="A119" s="277"/>
      <c r="B119" s="319"/>
      <c r="C119" s="284" t="s">
        <v>112</v>
      </c>
      <c r="D119" s="284"/>
      <c r="E119" s="277"/>
      <c r="F119" s="277"/>
      <c r="G119" s="277"/>
    </row>
    <row r="120" spans="1:7" x14ac:dyDescent="0.15">
      <c r="A120" s="277"/>
      <c r="B120" s="277"/>
      <c r="C120" s="277"/>
      <c r="D120" s="273">
        <v>14.2</v>
      </c>
      <c r="E120" s="267" t="s">
        <v>44</v>
      </c>
      <c r="F120" s="311"/>
      <c r="G120" s="268"/>
    </row>
    <row r="121" spans="1:7" ht="73.349999999999994" customHeight="1" x14ac:dyDescent="0.15">
      <c r="A121" s="277">
        <v>26</v>
      </c>
      <c r="B121" s="303" t="s">
        <v>468</v>
      </c>
      <c r="C121" s="277" t="s">
        <v>239</v>
      </c>
      <c r="D121" s="277"/>
      <c r="E121" s="277"/>
      <c r="F121" s="277"/>
      <c r="G121" s="277"/>
    </row>
    <row r="122" spans="1:7" x14ac:dyDescent="0.15">
      <c r="A122" s="277"/>
      <c r="B122" s="277"/>
      <c r="C122" s="277"/>
      <c r="D122" s="287">
        <v>0.17</v>
      </c>
      <c r="E122" s="284" t="s">
        <v>116</v>
      </c>
      <c r="F122" s="310"/>
      <c r="G122" s="321"/>
    </row>
    <row r="123" spans="1:7" x14ac:dyDescent="0.15">
      <c r="A123" s="277"/>
      <c r="B123" s="277"/>
      <c r="C123" s="277"/>
      <c r="D123" s="277"/>
      <c r="E123" s="277"/>
      <c r="F123" s="277"/>
      <c r="G123" s="277"/>
    </row>
    <row r="124" spans="1:7" ht="81" x14ac:dyDescent="0.15">
      <c r="A124" s="277">
        <v>27</v>
      </c>
      <c r="B124" s="323" t="s">
        <v>469</v>
      </c>
      <c r="C124" s="277" t="s">
        <v>240</v>
      </c>
      <c r="D124" s="277"/>
      <c r="E124" s="277"/>
      <c r="F124" s="277"/>
      <c r="G124" s="277"/>
    </row>
    <row r="125" spans="1:7" x14ac:dyDescent="0.15">
      <c r="A125" s="277"/>
      <c r="B125" s="277"/>
      <c r="C125" s="277"/>
      <c r="D125" s="284">
        <v>7</v>
      </c>
      <c r="E125" s="284" t="s">
        <v>241</v>
      </c>
      <c r="F125" s="310"/>
      <c r="G125" s="321"/>
    </row>
    <row r="126" spans="1:7" x14ac:dyDescent="0.15">
      <c r="A126" s="277"/>
      <c r="B126" s="277"/>
      <c r="C126" s="277"/>
      <c r="D126" s="277"/>
      <c r="E126" s="277"/>
      <c r="F126" s="277"/>
      <c r="G126" s="277"/>
    </row>
    <row r="127" spans="1:7" ht="81" x14ac:dyDescent="0.15">
      <c r="A127" s="277">
        <v>28</v>
      </c>
      <c r="B127" s="303" t="s">
        <v>470</v>
      </c>
      <c r="C127" s="277" t="s">
        <v>249</v>
      </c>
      <c r="D127" s="277"/>
      <c r="E127" s="277"/>
      <c r="F127" s="277"/>
      <c r="G127" s="277"/>
    </row>
    <row r="128" spans="1:7" x14ac:dyDescent="0.15">
      <c r="A128" s="277"/>
      <c r="B128" s="319" t="s">
        <v>251</v>
      </c>
      <c r="C128" s="313" t="s">
        <v>250</v>
      </c>
      <c r="D128" s="313"/>
      <c r="E128" s="277"/>
      <c r="F128" s="277"/>
      <c r="G128" s="277"/>
    </row>
    <row r="129" spans="1:7" x14ac:dyDescent="0.15">
      <c r="A129" s="277"/>
      <c r="B129" s="277"/>
      <c r="C129" s="277"/>
      <c r="D129" s="267">
        <v>7.2</v>
      </c>
      <c r="E129" s="282" t="s">
        <v>10</v>
      </c>
      <c r="F129" s="311"/>
      <c r="G129" s="268"/>
    </row>
    <row r="130" spans="1:7" x14ac:dyDescent="0.15">
      <c r="A130" s="277"/>
      <c r="B130" s="277"/>
      <c r="C130" s="277"/>
      <c r="D130" s="277"/>
      <c r="E130" s="277"/>
      <c r="F130" s="277"/>
      <c r="G130" s="277"/>
    </row>
    <row r="131" spans="1:7" ht="71.25" x14ac:dyDescent="0.15">
      <c r="A131" s="277">
        <v>29</v>
      </c>
      <c r="B131" s="303" t="s">
        <v>471</v>
      </c>
      <c r="C131" s="277" t="s">
        <v>347</v>
      </c>
      <c r="D131" s="277"/>
      <c r="E131" s="277"/>
      <c r="F131" s="277"/>
      <c r="G131" s="277"/>
    </row>
    <row r="132" spans="1:7" x14ac:dyDescent="0.15">
      <c r="A132" s="277"/>
      <c r="B132" s="277"/>
      <c r="C132" s="277"/>
      <c r="D132" s="284">
        <v>21</v>
      </c>
      <c r="E132" s="284" t="s">
        <v>241</v>
      </c>
      <c r="F132" s="310"/>
      <c r="G132" s="321"/>
    </row>
    <row r="133" spans="1:7" x14ac:dyDescent="0.15">
      <c r="A133" s="277"/>
      <c r="B133" s="277"/>
      <c r="C133" s="277"/>
      <c r="D133" s="277"/>
      <c r="E133" s="277"/>
      <c r="F133" s="277"/>
      <c r="G133" s="277"/>
    </row>
    <row r="134" spans="1:7" ht="71.25" x14ac:dyDescent="0.15">
      <c r="A134" s="277">
        <v>30</v>
      </c>
      <c r="B134" s="303" t="s">
        <v>472</v>
      </c>
      <c r="C134" s="277" t="s">
        <v>346</v>
      </c>
      <c r="D134" s="277"/>
      <c r="E134" s="277"/>
      <c r="F134" s="277"/>
      <c r="G134" s="277"/>
    </row>
    <row r="135" spans="1:7" x14ac:dyDescent="0.15">
      <c r="A135" s="277"/>
      <c r="B135" s="277"/>
      <c r="C135" s="277"/>
      <c r="D135" s="284">
        <v>14</v>
      </c>
      <c r="E135" s="284" t="s">
        <v>241</v>
      </c>
      <c r="F135" s="310"/>
      <c r="G135" s="321"/>
    </row>
    <row r="136" spans="1:7" ht="71.25" x14ac:dyDescent="0.15">
      <c r="A136" s="277">
        <v>31</v>
      </c>
      <c r="B136" s="303" t="s">
        <v>473</v>
      </c>
      <c r="C136" s="277" t="s">
        <v>343</v>
      </c>
      <c r="D136" s="277"/>
      <c r="E136" s="277"/>
      <c r="F136" s="277"/>
      <c r="G136" s="277"/>
    </row>
    <row r="137" spans="1:7" x14ac:dyDescent="0.15">
      <c r="A137" s="277"/>
      <c r="B137" s="277"/>
      <c r="C137" s="277"/>
      <c r="D137" s="284">
        <v>3</v>
      </c>
      <c r="E137" s="284" t="s">
        <v>241</v>
      </c>
      <c r="F137" s="310"/>
      <c r="G137" s="321"/>
    </row>
    <row r="138" spans="1:7" x14ac:dyDescent="0.15">
      <c r="A138" s="277"/>
      <c r="B138" s="277"/>
      <c r="C138" s="277"/>
      <c r="D138" s="277"/>
      <c r="E138" s="277"/>
      <c r="F138" s="277"/>
      <c r="G138" s="277"/>
    </row>
    <row r="139" spans="1:7" ht="71.25" x14ac:dyDescent="0.15">
      <c r="A139" s="277">
        <v>32</v>
      </c>
      <c r="B139" s="323" t="s">
        <v>483</v>
      </c>
      <c r="C139" s="277" t="s">
        <v>344</v>
      </c>
      <c r="D139" s="277"/>
      <c r="E139" s="277"/>
      <c r="F139" s="277"/>
      <c r="G139" s="277"/>
    </row>
    <row r="140" spans="1:7" x14ac:dyDescent="0.15">
      <c r="A140" s="277"/>
      <c r="B140" s="277"/>
      <c r="C140" s="277"/>
      <c r="D140" s="284">
        <v>3</v>
      </c>
      <c r="E140" s="284" t="s">
        <v>241</v>
      </c>
      <c r="F140" s="310"/>
      <c r="G140" s="321"/>
    </row>
    <row r="141" spans="1:7" x14ac:dyDescent="0.15">
      <c r="A141" s="277"/>
      <c r="B141" s="277"/>
      <c r="C141" s="277"/>
      <c r="D141" s="277"/>
      <c r="E141" s="277"/>
      <c r="F141" s="277"/>
      <c r="G141" s="277"/>
    </row>
    <row r="142" spans="1:7" ht="71.25" x14ac:dyDescent="0.15">
      <c r="A142" s="277">
        <v>33</v>
      </c>
      <c r="B142" s="303" t="s">
        <v>474</v>
      </c>
      <c r="C142" s="277" t="s">
        <v>345</v>
      </c>
      <c r="D142" s="277"/>
      <c r="E142" s="277"/>
      <c r="F142" s="277"/>
      <c r="G142" s="277"/>
    </row>
    <row r="143" spans="1:7" x14ac:dyDescent="0.15">
      <c r="A143" s="277"/>
      <c r="B143" s="277"/>
      <c r="C143" s="277"/>
      <c r="D143" s="284">
        <v>8</v>
      </c>
      <c r="E143" s="284" t="s">
        <v>241</v>
      </c>
      <c r="F143" s="310"/>
      <c r="G143" s="321"/>
    </row>
    <row r="144" spans="1:7" x14ac:dyDescent="0.15">
      <c r="A144" s="277"/>
      <c r="B144" s="277"/>
      <c r="C144" s="277"/>
      <c r="D144" s="277"/>
      <c r="E144" s="277"/>
      <c r="F144" s="277"/>
      <c r="G144" s="277"/>
    </row>
    <row r="145" spans="1:7" ht="225.6" customHeight="1" x14ac:dyDescent="0.15">
      <c r="A145" s="277">
        <v>34</v>
      </c>
      <c r="B145" s="303" t="s">
        <v>475</v>
      </c>
      <c r="C145" s="277" t="s">
        <v>271</v>
      </c>
      <c r="D145" s="277"/>
      <c r="E145" s="277"/>
      <c r="F145" s="277"/>
      <c r="G145" s="277"/>
    </row>
    <row r="146" spans="1:7" x14ac:dyDescent="0.15">
      <c r="A146" s="277"/>
      <c r="B146" s="277"/>
      <c r="C146" s="277"/>
      <c r="D146" s="287">
        <v>41.57</v>
      </c>
      <c r="E146" s="284" t="s">
        <v>10</v>
      </c>
      <c r="F146" s="310"/>
      <c r="G146" s="321"/>
    </row>
    <row r="147" spans="1:7" x14ac:dyDescent="0.15">
      <c r="A147" s="277"/>
      <c r="B147" s="277"/>
      <c r="C147" s="277"/>
      <c r="D147" s="277"/>
      <c r="E147" s="277"/>
      <c r="F147" s="277"/>
      <c r="G147" s="277"/>
    </row>
    <row r="148" spans="1:7" ht="220.35" customHeight="1" x14ac:dyDescent="0.15">
      <c r="A148" s="277">
        <v>35</v>
      </c>
      <c r="B148" s="303" t="s">
        <v>476</v>
      </c>
      <c r="C148" s="277" t="s">
        <v>272</v>
      </c>
      <c r="D148" s="277"/>
      <c r="E148" s="277"/>
      <c r="F148" s="277"/>
      <c r="G148" s="277"/>
    </row>
    <row r="149" spans="1:7" x14ac:dyDescent="0.15">
      <c r="A149" s="277"/>
      <c r="B149" s="277"/>
      <c r="C149" s="277"/>
      <c r="D149" s="284">
        <v>23.2</v>
      </c>
      <c r="E149" s="284" t="s">
        <v>257</v>
      </c>
      <c r="F149" s="310"/>
      <c r="G149" s="321"/>
    </row>
    <row r="150" spans="1:7" x14ac:dyDescent="0.15">
      <c r="A150" s="277"/>
      <c r="B150" s="277"/>
      <c r="C150" s="277"/>
      <c r="D150" s="277"/>
      <c r="E150" s="277"/>
      <c r="F150" s="277"/>
      <c r="G150" s="277"/>
    </row>
    <row r="151" spans="1:7" ht="173.25" x14ac:dyDescent="0.15">
      <c r="A151" s="277">
        <v>36</v>
      </c>
      <c r="B151" s="303" t="s">
        <v>477</v>
      </c>
      <c r="C151" s="277" t="s">
        <v>273</v>
      </c>
      <c r="D151" s="277"/>
      <c r="E151" s="277"/>
      <c r="F151" s="277"/>
      <c r="G151" s="277"/>
    </row>
    <row r="152" spans="1:7" x14ac:dyDescent="0.15">
      <c r="A152" s="277"/>
      <c r="B152" s="277"/>
      <c r="C152" s="277"/>
      <c r="D152" s="284">
        <v>9.6</v>
      </c>
      <c r="E152" s="284" t="s">
        <v>10</v>
      </c>
      <c r="F152" s="310"/>
      <c r="G152" s="321"/>
    </row>
    <row r="153" spans="1:7" x14ac:dyDescent="0.15">
      <c r="A153" s="277"/>
      <c r="B153" s="277"/>
      <c r="C153" s="277"/>
      <c r="D153" s="277"/>
      <c r="E153" s="277"/>
      <c r="F153" s="277"/>
      <c r="G153" s="277"/>
    </row>
    <row r="154" spans="1:7" ht="177.6" customHeight="1" x14ac:dyDescent="0.15">
      <c r="A154" s="322">
        <v>37</v>
      </c>
      <c r="B154" s="303" t="s">
        <v>478</v>
      </c>
      <c r="C154" s="277" t="s">
        <v>274</v>
      </c>
      <c r="D154" s="277"/>
      <c r="E154" s="277"/>
      <c r="F154" s="277"/>
      <c r="G154" s="277"/>
    </row>
    <row r="155" spans="1:7" x14ac:dyDescent="0.15">
      <c r="A155" s="277"/>
      <c r="B155" s="277"/>
      <c r="C155" s="277"/>
      <c r="D155" s="287">
        <v>23.29</v>
      </c>
      <c r="E155" s="284" t="s">
        <v>10</v>
      </c>
      <c r="F155" s="310"/>
      <c r="G155" s="321"/>
    </row>
    <row r="156" spans="1:7" x14ac:dyDescent="0.15">
      <c r="A156" s="277"/>
      <c r="B156" s="277"/>
      <c r="C156" s="277"/>
      <c r="D156" s="277"/>
      <c r="E156" s="277"/>
      <c r="F156" s="277"/>
      <c r="G156" s="277"/>
    </row>
    <row r="157" spans="1:7" ht="22.5" x14ac:dyDescent="0.15">
      <c r="A157" s="785" t="s">
        <v>311</v>
      </c>
      <c r="B157" s="785"/>
      <c r="C157" s="785"/>
      <c r="D157" s="785"/>
      <c r="E157" s="785"/>
      <c r="F157" s="785"/>
      <c r="G157" s="321"/>
    </row>
    <row r="158" spans="1:7" x14ac:dyDescent="0.15">
      <c r="A158" s="349"/>
      <c r="E158" s="349"/>
      <c r="F158" s="354"/>
      <c r="G158" s="354"/>
    </row>
    <row r="159" spans="1:7" x14ac:dyDescent="0.15">
      <c r="A159" s="349"/>
      <c r="E159" s="349"/>
      <c r="F159" s="354"/>
      <c r="G159" s="354"/>
    </row>
    <row r="160" spans="1:7" x14ac:dyDescent="0.15">
      <c r="A160" s="349"/>
      <c r="E160" s="349"/>
      <c r="F160" s="354"/>
      <c r="G160" s="354"/>
    </row>
    <row r="161" spans="1:7" x14ac:dyDescent="0.15">
      <c r="A161" s="349"/>
      <c r="E161" s="349"/>
      <c r="F161" s="354"/>
      <c r="G161" s="354"/>
    </row>
    <row r="162" spans="1:7" x14ac:dyDescent="0.15">
      <c r="A162" s="349"/>
      <c r="E162" s="349"/>
      <c r="F162" s="354"/>
      <c r="G162" s="354"/>
    </row>
  </sheetData>
  <mergeCells count="1">
    <mergeCell ref="A157:F157"/>
  </mergeCells>
  <pageMargins left="0.51181102362204722" right="0.31496062992125984" top="0.55118110236220474" bottom="0.35433070866141736" header="0.31496062992125984" footer="0.31496062992125984"/>
  <pageSetup paperSize="9" scale="75"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395"/>
  <sheetViews>
    <sheetView workbookViewId="0">
      <selection activeCell="A8" sqref="A8:G157"/>
    </sheetView>
  </sheetViews>
  <sheetFormatPr defaultColWidth="9.203125" defaultRowHeight="12.75" x14ac:dyDescent="0.15"/>
  <cols>
    <col min="1" max="1" width="7.28125" style="33" customWidth="1"/>
    <col min="2" max="2" width="12.2265625" style="33" customWidth="1"/>
    <col min="3" max="3" width="61.2734375" style="14" customWidth="1"/>
    <col min="4" max="4" width="8.2421875" style="14" customWidth="1"/>
    <col min="5" max="5" width="5.6328125" style="33" customWidth="1"/>
    <col min="6" max="6" width="11.125" style="62" customWidth="1"/>
    <col min="7" max="7" width="18.1328125" style="62" customWidth="1"/>
    <col min="8" max="8" width="11.5390625" style="14" bestFit="1" customWidth="1"/>
    <col min="9" max="10" width="10.44140625" style="14" bestFit="1" customWidth="1"/>
    <col min="11" max="16384" width="9.203125" style="14"/>
  </cols>
  <sheetData>
    <row r="1" spans="1:14" s="13" customFormat="1" ht="18" x14ac:dyDescent="0.15">
      <c r="A1" s="786" t="str">
        <f>ABSTRACT!A2</f>
        <v xml:space="preserve">DETAILED BILL OF QUANTITIES FOR THE PROPOSED CONSTRUCTION OF COMMERCIAL BUILDING FOR KSSFCL AT MYSURU. </v>
      </c>
      <c r="B1" s="787"/>
      <c r="C1" s="787"/>
      <c r="D1" s="787"/>
      <c r="E1" s="787"/>
      <c r="F1" s="787"/>
      <c r="G1" s="788"/>
      <c r="I1" s="14"/>
      <c r="J1" s="14"/>
      <c r="K1" s="14"/>
      <c r="L1" s="14"/>
      <c r="M1" s="14"/>
      <c r="N1" s="14"/>
    </row>
    <row r="2" spans="1:14" s="16" customFormat="1" ht="18" x14ac:dyDescent="0.15">
      <c r="A2" s="789" t="s">
        <v>138</v>
      </c>
      <c r="B2" s="790"/>
      <c r="C2" s="790"/>
      <c r="D2" s="790"/>
      <c r="E2" s="790"/>
      <c r="F2" s="790"/>
      <c r="G2" s="791"/>
      <c r="H2" s="45"/>
    </row>
    <row r="3" spans="1:14" s="19" customFormat="1" x14ac:dyDescent="0.15">
      <c r="A3" s="50">
        <v>1</v>
      </c>
      <c r="B3" s="50"/>
      <c r="C3" s="54"/>
      <c r="D3" s="54"/>
      <c r="E3" s="50"/>
      <c r="F3" s="59"/>
      <c r="G3" s="59"/>
      <c r="H3" s="46"/>
    </row>
    <row r="4" spans="1:14" s="22" customFormat="1" ht="21.75" x14ac:dyDescent="0.15">
      <c r="A4" s="20" t="s">
        <v>11</v>
      </c>
      <c r="B4" s="20" t="s">
        <v>479</v>
      </c>
      <c r="C4" s="21" t="s">
        <v>0</v>
      </c>
      <c r="D4" s="21" t="s">
        <v>5</v>
      </c>
      <c r="E4" s="21" t="s">
        <v>6</v>
      </c>
      <c r="F4" s="58" t="s">
        <v>7</v>
      </c>
      <c r="G4" s="58" t="s">
        <v>8</v>
      </c>
      <c r="H4" s="47"/>
    </row>
    <row r="5" spans="1:14" s="22" customFormat="1" x14ac:dyDescent="0.15">
      <c r="A5" s="21">
        <v>1</v>
      </c>
      <c r="B5" s="21"/>
      <c r="C5" s="21">
        <v>2</v>
      </c>
      <c r="D5" s="21">
        <v>7</v>
      </c>
      <c r="E5" s="21">
        <v>8</v>
      </c>
      <c r="F5" s="76">
        <v>9</v>
      </c>
      <c r="G5" s="76">
        <v>10</v>
      </c>
      <c r="H5" s="47"/>
    </row>
    <row r="6" spans="1:14" s="23" customFormat="1" x14ac:dyDescent="0.15">
      <c r="A6" s="793" t="s">
        <v>508</v>
      </c>
      <c r="B6" s="794"/>
      <c r="C6" s="794"/>
      <c r="D6" s="794"/>
      <c r="E6" s="794"/>
      <c r="F6" s="794"/>
      <c r="G6" s="795"/>
    </row>
    <row r="7" spans="1:14" s="23" customFormat="1" x14ac:dyDescent="0.15">
      <c r="A7" s="793" t="s">
        <v>827</v>
      </c>
      <c r="B7" s="794"/>
      <c r="C7" s="794"/>
      <c r="D7" s="794"/>
      <c r="E7" s="794"/>
      <c r="F7" s="794"/>
      <c r="G7" s="795"/>
    </row>
    <row r="8" spans="1:14" ht="81" x14ac:dyDescent="0.15">
      <c r="A8" s="319">
        <v>1</v>
      </c>
      <c r="B8" s="303" t="s">
        <v>480</v>
      </c>
      <c r="C8" s="277" t="s">
        <v>303</v>
      </c>
      <c r="D8" s="277"/>
      <c r="E8" s="277"/>
      <c r="F8" s="277"/>
      <c r="G8" s="277"/>
      <c r="H8" s="38"/>
    </row>
    <row r="9" spans="1:14" s="19" customFormat="1" x14ac:dyDescent="0.15">
      <c r="A9" s="319"/>
      <c r="B9" s="319" t="s">
        <v>62</v>
      </c>
      <c r="C9" s="277" t="s">
        <v>61</v>
      </c>
      <c r="D9" s="277"/>
      <c r="E9" s="277"/>
      <c r="F9" s="277"/>
      <c r="G9" s="277"/>
      <c r="H9" s="46"/>
    </row>
    <row r="10" spans="1:14" s="19" customFormat="1" x14ac:dyDescent="0.15">
      <c r="A10" s="277"/>
      <c r="B10" s="277"/>
      <c r="C10" s="277"/>
      <c r="D10" s="273">
        <v>7.72</v>
      </c>
      <c r="E10" s="273" t="s">
        <v>9</v>
      </c>
      <c r="F10" s="276"/>
      <c r="G10" s="276"/>
      <c r="H10" s="46"/>
    </row>
    <row r="11" spans="1:14" s="19" customFormat="1" x14ac:dyDescent="0.15">
      <c r="A11" s="277"/>
      <c r="B11" s="277"/>
      <c r="C11" s="277"/>
      <c r="D11" s="277"/>
      <c r="E11" s="277"/>
      <c r="F11" s="277"/>
      <c r="G11" s="277"/>
      <c r="H11" s="46"/>
    </row>
    <row r="12" spans="1:14" s="19" customFormat="1" ht="115.5" x14ac:dyDescent="0.15">
      <c r="A12" s="319">
        <v>2</v>
      </c>
      <c r="B12" s="303" t="s">
        <v>481</v>
      </c>
      <c r="C12" s="277" t="s">
        <v>111</v>
      </c>
      <c r="D12" s="277"/>
      <c r="E12" s="277"/>
      <c r="F12" s="277"/>
      <c r="G12" s="277"/>
      <c r="H12" s="46"/>
    </row>
    <row r="13" spans="1:14" s="19" customFormat="1" x14ac:dyDescent="0.15">
      <c r="A13" s="277"/>
      <c r="B13" s="277"/>
      <c r="C13" s="277"/>
      <c r="D13" s="273">
        <v>4.29</v>
      </c>
      <c r="E13" s="273" t="s">
        <v>9</v>
      </c>
      <c r="F13" s="276"/>
      <c r="G13" s="276"/>
      <c r="H13" s="46"/>
    </row>
    <row r="14" spans="1:14" s="19" customFormat="1" ht="46.5" x14ac:dyDescent="0.15">
      <c r="A14" s="277"/>
      <c r="B14" s="319"/>
      <c r="C14" s="277" t="s">
        <v>408</v>
      </c>
      <c r="D14" s="277"/>
      <c r="E14" s="277"/>
      <c r="F14" s="277"/>
      <c r="G14" s="277"/>
      <c r="H14" s="46"/>
    </row>
    <row r="15" spans="1:14" s="19" customFormat="1" x14ac:dyDescent="0.15">
      <c r="A15" s="277"/>
      <c r="B15" s="277"/>
      <c r="C15" s="277"/>
      <c r="D15" s="273">
        <v>56.97</v>
      </c>
      <c r="E15" s="273" t="s">
        <v>400</v>
      </c>
      <c r="F15" s="276"/>
      <c r="G15" s="276"/>
      <c r="H15" s="46"/>
    </row>
    <row r="16" spans="1:14" s="19" customFormat="1" x14ac:dyDescent="0.15">
      <c r="A16" s="277"/>
      <c r="B16" s="277"/>
      <c r="C16" s="277"/>
      <c r="D16" s="277"/>
      <c r="E16" s="277"/>
      <c r="F16" s="277"/>
      <c r="G16" s="277"/>
      <c r="H16" s="46"/>
    </row>
    <row r="17" spans="1:8" s="19" customFormat="1" x14ac:dyDescent="0.15">
      <c r="A17" s="319"/>
      <c r="B17" s="319"/>
      <c r="C17" s="290" t="s">
        <v>20</v>
      </c>
      <c r="D17" s="290"/>
      <c r="E17" s="278"/>
      <c r="F17" s="278"/>
      <c r="G17" s="278"/>
      <c r="H17" s="46"/>
    </row>
    <row r="18" spans="1:8" s="19" customFormat="1" x14ac:dyDescent="0.15">
      <c r="A18" s="277"/>
      <c r="B18" s="277"/>
      <c r="C18" s="277"/>
      <c r="D18" s="273">
        <v>1.66</v>
      </c>
      <c r="E18" s="273" t="s">
        <v>9</v>
      </c>
      <c r="F18" s="276"/>
      <c r="G18" s="276"/>
      <c r="H18" s="46"/>
    </row>
    <row r="19" spans="1:8" s="19" customFormat="1" x14ac:dyDescent="0.15">
      <c r="A19" s="277"/>
      <c r="B19" s="319"/>
      <c r="C19" s="277"/>
      <c r="D19" s="278"/>
      <c r="E19" s="278"/>
      <c r="F19" s="278"/>
      <c r="G19" s="278"/>
      <c r="H19" s="46"/>
    </row>
    <row r="20" spans="1:8" s="19" customFormat="1" ht="58.5" x14ac:dyDescent="0.15">
      <c r="A20" s="319"/>
      <c r="B20" s="319"/>
      <c r="C20" s="278" t="s">
        <v>409</v>
      </c>
      <c r="D20" s="278"/>
      <c r="E20" s="278"/>
      <c r="F20" s="278"/>
      <c r="G20" s="278"/>
      <c r="H20" s="46"/>
    </row>
    <row r="21" spans="1:8" s="19" customFormat="1" x14ac:dyDescent="0.15">
      <c r="A21" s="277"/>
      <c r="B21" s="277"/>
      <c r="C21" s="277"/>
      <c r="D21" s="273">
        <v>24.12</v>
      </c>
      <c r="E21" s="273" t="s">
        <v>400</v>
      </c>
      <c r="F21" s="276"/>
      <c r="G21" s="276"/>
      <c r="H21" s="46"/>
    </row>
    <row r="22" spans="1:8" s="19" customFormat="1" x14ac:dyDescent="0.15">
      <c r="A22" s="277"/>
      <c r="B22" s="277"/>
      <c r="C22" s="277"/>
      <c r="D22" s="277"/>
      <c r="E22" s="277"/>
      <c r="F22" s="277"/>
      <c r="G22" s="277"/>
      <c r="H22" s="46"/>
    </row>
    <row r="23" spans="1:8" s="19" customFormat="1" x14ac:dyDescent="0.15">
      <c r="A23" s="319"/>
      <c r="B23" s="319"/>
      <c r="C23" s="284" t="s">
        <v>15</v>
      </c>
      <c r="D23" s="284"/>
      <c r="E23" s="278"/>
      <c r="F23" s="278"/>
      <c r="G23" s="278"/>
      <c r="H23" s="46"/>
    </row>
    <row r="24" spans="1:8" s="19" customFormat="1" x14ac:dyDescent="0.15">
      <c r="A24" s="277"/>
      <c r="B24" s="277"/>
      <c r="C24" s="277"/>
      <c r="D24" s="273">
        <v>16.66</v>
      </c>
      <c r="E24" s="273" t="s">
        <v>9</v>
      </c>
      <c r="F24" s="276"/>
      <c r="G24" s="276"/>
      <c r="H24" s="46"/>
    </row>
    <row r="25" spans="1:8" s="19" customFormat="1" x14ac:dyDescent="0.15">
      <c r="A25" s="277"/>
      <c r="B25" s="319"/>
      <c r="C25" s="277"/>
      <c r="D25" s="326"/>
      <c r="E25" s="326"/>
      <c r="F25" s="326"/>
      <c r="G25" s="326"/>
      <c r="H25" s="46"/>
    </row>
    <row r="26" spans="1:8" s="19" customFormat="1" ht="58.5" x14ac:dyDescent="0.15">
      <c r="A26" s="277"/>
      <c r="B26" s="319"/>
      <c r="C26" s="278" t="s">
        <v>409</v>
      </c>
      <c r="D26" s="278"/>
      <c r="E26" s="278"/>
      <c r="F26" s="278"/>
      <c r="G26" s="278"/>
      <c r="H26" s="46"/>
    </row>
    <row r="27" spans="1:8" s="19" customFormat="1" x14ac:dyDescent="0.15">
      <c r="A27" s="277"/>
      <c r="B27" s="277"/>
      <c r="C27" s="277"/>
      <c r="D27" s="273">
        <v>113.23</v>
      </c>
      <c r="E27" s="273" t="s">
        <v>400</v>
      </c>
      <c r="F27" s="276"/>
      <c r="G27" s="276"/>
      <c r="H27" s="46"/>
    </row>
    <row r="28" spans="1:8" s="19" customFormat="1" x14ac:dyDescent="0.15">
      <c r="A28" s="277"/>
      <c r="B28" s="277"/>
      <c r="C28" s="277"/>
      <c r="D28" s="277"/>
      <c r="E28" s="277"/>
      <c r="F28" s="277"/>
      <c r="G28" s="277"/>
      <c r="H28" s="46"/>
    </row>
    <row r="29" spans="1:8" x14ac:dyDescent="0.15">
      <c r="A29" s="319"/>
      <c r="B29" s="319"/>
      <c r="C29" s="284" t="s">
        <v>17</v>
      </c>
      <c r="D29" s="284"/>
      <c r="E29" s="278"/>
      <c r="F29" s="278"/>
      <c r="G29" s="278"/>
      <c r="H29" s="38"/>
    </row>
    <row r="30" spans="1:8" x14ac:dyDescent="0.15">
      <c r="A30" s="277"/>
      <c r="B30" s="277"/>
      <c r="C30" s="277"/>
      <c r="D30" s="273">
        <v>19.95</v>
      </c>
      <c r="E30" s="273" t="s">
        <v>9</v>
      </c>
      <c r="F30" s="276"/>
      <c r="G30" s="276"/>
      <c r="H30" s="38"/>
    </row>
    <row r="31" spans="1:8" ht="58.5" x14ac:dyDescent="0.15">
      <c r="A31" s="319"/>
      <c r="B31" s="319"/>
      <c r="C31" s="277" t="s">
        <v>414</v>
      </c>
      <c r="D31" s="277"/>
      <c r="E31" s="277"/>
      <c r="F31" s="277"/>
      <c r="G31" s="277"/>
      <c r="H31" s="38"/>
    </row>
    <row r="32" spans="1:8" x14ac:dyDescent="0.15">
      <c r="A32" s="277"/>
      <c r="B32" s="277"/>
      <c r="C32" s="277"/>
      <c r="D32" s="273">
        <v>133.04</v>
      </c>
      <c r="E32" s="273" t="s">
        <v>400</v>
      </c>
      <c r="F32" s="276"/>
      <c r="G32" s="276"/>
      <c r="H32" s="38"/>
    </row>
    <row r="33" spans="1:8" x14ac:dyDescent="0.15">
      <c r="A33" s="277"/>
      <c r="B33" s="277"/>
      <c r="C33" s="277"/>
      <c r="D33" s="277"/>
      <c r="E33" s="277"/>
      <c r="F33" s="277"/>
      <c r="G33" s="277"/>
      <c r="H33" s="38"/>
    </row>
    <row r="34" spans="1:8" x14ac:dyDescent="0.15">
      <c r="A34" s="319"/>
      <c r="B34" s="319"/>
      <c r="C34" s="287" t="s">
        <v>34</v>
      </c>
      <c r="D34" s="287"/>
      <c r="E34" s="278"/>
      <c r="F34" s="278"/>
      <c r="G34" s="278"/>
      <c r="H34" s="38"/>
    </row>
    <row r="35" spans="1:8" x14ac:dyDescent="0.15">
      <c r="A35" s="277"/>
      <c r="B35" s="277"/>
      <c r="C35" s="277"/>
      <c r="D35" s="273">
        <v>2.88</v>
      </c>
      <c r="E35" s="273" t="s">
        <v>9</v>
      </c>
      <c r="F35" s="276"/>
      <c r="G35" s="276"/>
      <c r="H35" s="38"/>
    </row>
    <row r="36" spans="1:8" x14ac:dyDescent="0.15">
      <c r="A36" s="277"/>
      <c r="B36" s="319"/>
      <c r="C36" s="277"/>
      <c r="D36" s="278"/>
      <c r="E36" s="278"/>
      <c r="F36" s="278"/>
      <c r="G36" s="278"/>
      <c r="H36" s="38"/>
    </row>
    <row r="37" spans="1:8" ht="35.25" x14ac:dyDescent="0.15">
      <c r="A37" s="319"/>
      <c r="B37" s="319"/>
      <c r="C37" s="277" t="s">
        <v>415</v>
      </c>
      <c r="D37" s="277"/>
      <c r="E37" s="277"/>
      <c r="F37" s="277"/>
      <c r="G37" s="277"/>
      <c r="H37" s="38"/>
    </row>
    <row r="38" spans="1:8" x14ac:dyDescent="0.15">
      <c r="A38" s="277"/>
      <c r="B38" s="277"/>
      <c r="C38" s="277"/>
      <c r="D38" s="273">
        <v>16.43</v>
      </c>
      <c r="E38" s="273" t="s">
        <v>400</v>
      </c>
      <c r="F38" s="276"/>
      <c r="G38" s="276"/>
      <c r="H38" s="38"/>
    </row>
    <row r="39" spans="1:8" x14ac:dyDescent="0.15">
      <c r="A39" s="277"/>
      <c r="B39" s="277"/>
      <c r="C39" s="277"/>
      <c r="D39" s="277"/>
      <c r="E39" s="277"/>
      <c r="F39" s="277"/>
      <c r="G39" s="277"/>
      <c r="H39" s="38"/>
    </row>
    <row r="40" spans="1:8" ht="58.5" x14ac:dyDescent="0.15">
      <c r="A40" s="269">
        <v>3</v>
      </c>
      <c r="B40" s="303" t="s">
        <v>447</v>
      </c>
      <c r="C40" s="277" t="s">
        <v>494</v>
      </c>
      <c r="D40" s="277"/>
      <c r="E40" s="277"/>
      <c r="F40" s="277"/>
      <c r="G40" s="277"/>
      <c r="H40" s="38"/>
    </row>
    <row r="41" spans="1:8" x14ac:dyDescent="0.15">
      <c r="A41" s="274"/>
      <c r="B41" s="274"/>
      <c r="C41" s="274"/>
      <c r="D41" s="273">
        <v>5.68</v>
      </c>
      <c r="E41" s="279" t="s">
        <v>73</v>
      </c>
      <c r="F41" s="268"/>
      <c r="G41" s="268"/>
      <c r="H41" s="38"/>
    </row>
    <row r="42" spans="1:8" x14ac:dyDescent="0.15">
      <c r="A42" s="274"/>
      <c r="B42" s="274"/>
      <c r="C42" s="274"/>
      <c r="D42" s="274"/>
      <c r="E42" s="274"/>
      <c r="F42" s="274"/>
      <c r="G42" s="274"/>
      <c r="H42" s="38"/>
    </row>
    <row r="43" spans="1:8" s="34" customFormat="1" ht="69.75" x14ac:dyDescent="0.15">
      <c r="A43" s="319">
        <v>4</v>
      </c>
      <c r="B43" s="271" t="s">
        <v>380</v>
      </c>
      <c r="C43" s="277" t="s">
        <v>118</v>
      </c>
      <c r="D43" s="277"/>
      <c r="E43" s="277"/>
      <c r="F43" s="277"/>
      <c r="G43" s="277"/>
      <c r="H43" s="39"/>
    </row>
    <row r="44" spans="1:8" s="19" customFormat="1" x14ac:dyDescent="0.15">
      <c r="A44" s="319"/>
      <c r="B44" s="319"/>
      <c r="C44" s="284" t="s">
        <v>42</v>
      </c>
      <c r="D44" s="284"/>
      <c r="E44" s="278"/>
      <c r="F44" s="278"/>
      <c r="G44" s="278"/>
      <c r="H44" s="46"/>
    </row>
    <row r="45" spans="1:8" s="34" customFormat="1" x14ac:dyDescent="0.15">
      <c r="A45" s="277"/>
      <c r="B45" s="277"/>
      <c r="C45" s="277"/>
      <c r="D45" s="280">
        <v>95.26</v>
      </c>
      <c r="E45" s="267" t="s">
        <v>10</v>
      </c>
      <c r="F45" s="268"/>
      <c r="G45" s="268"/>
      <c r="H45" s="39"/>
    </row>
    <row r="46" spans="1:8" s="34" customFormat="1" x14ac:dyDescent="0.15">
      <c r="A46" s="277"/>
      <c r="B46" s="277"/>
      <c r="C46" s="277"/>
      <c r="D46" s="277"/>
      <c r="E46" s="277"/>
      <c r="F46" s="277"/>
      <c r="G46" s="277"/>
      <c r="H46" s="39"/>
    </row>
    <row r="47" spans="1:8" s="34" customFormat="1" ht="89.45" customHeight="1" x14ac:dyDescent="0.15">
      <c r="A47" s="319">
        <v>5</v>
      </c>
      <c r="B47" s="303" t="s">
        <v>448</v>
      </c>
      <c r="C47" s="277" t="s">
        <v>128</v>
      </c>
      <c r="D47" s="277"/>
      <c r="E47" s="277"/>
      <c r="F47" s="277"/>
      <c r="G47" s="277"/>
      <c r="H47" s="39"/>
    </row>
    <row r="48" spans="1:8" s="34" customFormat="1" x14ac:dyDescent="0.15">
      <c r="A48" s="277"/>
      <c r="B48" s="277"/>
      <c r="C48" s="277"/>
      <c r="D48" s="273">
        <v>129.85</v>
      </c>
      <c r="E48" s="267" t="s">
        <v>10</v>
      </c>
      <c r="F48" s="268"/>
      <c r="G48" s="268"/>
      <c r="H48" s="39"/>
    </row>
    <row r="49" spans="1:8" s="34" customFormat="1" x14ac:dyDescent="0.15">
      <c r="A49" s="277"/>
      <c r="B49" s="277"/>
      <c r="C49" s="277"/>
      <c r="D49" s="277"/>
      <c r="E49" s="277"/>
      <c r="F49" s="277"/>
      <c r="G49" s="277"/>
      <c r="H49" s="39"/>
    </row>
    <row r="50" spans="1:8" s="34" customFormat="1" ht="69.75" x14ac:dyDescent="0.15">
      <c r="A50" s="319">
        <v>6</v>
      </c>
      <c r="B50" s="303" t="s">
        <v>449</v>
      </c>
      <c r="C50" s="277" t="s">
        <v>131</v>
      </c>
      <c r="D50" s="277"/>
      <c r="E50" s="277"/>
      <c r="F50" s="277"/>
      <c r="G50" s="277"/>
      <c r="H50" s="39"/>
    </row>
    <row r="51" spans="1:8" s="34" customFormat="1" x14ac:dyDescent="0.15">
      <c r="A51" s="277"/>
      <c r="B51" s="277"/>
      <c r="C51" s="277"/>
      <c r="D51" s="273">
        <v>6.54</v>
      </c>
      <c r="E51" s="267" t="s">
        <v>10</v>
      </c>
      <c r="F51" s="268"/>
      <c r="G51" s="268"/>
      <c r="H51" s="39"/>
    </row>
    <row r="52" spans="1:8" s="34" customFormat="1" x14ac:dyDescent="0.15">
      <c r="A52" s="277"/>
      <c r="B52" s="277"/>
      <c r="C52" s="277"/>
      <c r="D52" s="277"/>
      <c r="E52" s="277"/>
      <c r="F52" s="277"/>
      <c r="G52" s="277"/>
      <c r="H52" s="39"/>
    </row>
    <row r="53" spans="1:8" s="34" customFormat="1" ht="78" x14ac:dyDescent="0.15">
      <c r="A53" s="319">
        <v>7</v>
      </c>
      <c r="B53" s="271" t="s">
        <v>381</v>
      </c>
      <c r="C53" s="277" t="s">
        <v>510</v>
      </c>
      <c r="D53" s="277"/>
      <c r="E53" s="277"/>
      <c r="F53" s="277"/>
      <c r="G53" s="277"/>
      <c r="H53" s="39"/>
    </row>
    <row r="54" spans="1:8" s="34" customFormat="1" x14ac:dyDescent="0.15">
      <c r="A54" s="277"/>
      <c r="B54" s="277"/>
      <c r="C54" s="277"/>
      <c r="D54" s="273">
        <v>139.18</v>
      </c>
      <c r="E54" s="267" t="s">
        <v>10</v>
      </c>
      <c r="F54" s="268"/>
      <c r="G54" s="268"/>
      <c r="H54" s="39"/>
    </row>
    <row r="55" spans="1:8" s="36" customFormat="1" x14ac:dyDescent="0.15">
      <c r="A55" s="277"/>
      <c r="B55" s="277"/>
      <c r="C55" s="277"/>
      <c r="D55" s="277"/>
      <c r="E55" s="277"/>
      <c r="F55" s="277"/>
      <c r="G55" s="277"/>
      <c r="H55" s="49"/>
    </row>
    <row r="56" spans="1:8" s="34" customFormat="1" ht="58.5" x14ac:dyDescent="0.15">
      <c r="A56" s="319">
        <v>8</v>
      </c>
      <c r="B56" s="303" t="s">
        <v>450</v>
      </c>
      <c r="C56" s="277" t="s">
        <v>202</v>
      </c>
      <c r="D56" s="277"/>
      <c r="E56" s="277"/>
      <c r="F56" s="277"/>
      <c r="G56" s="277"/>
      <c r="H56" s="39"/>
    </row>
    <row r="57" spans="1:8" s="34" customFormat="1" x14ac:dyDescent="0.15">
      <c r="A57" s="277"/>
      <c r="B57" s="277"/>
      <c r="C57" s="277"/>
      <c r="D57" s="273">
        <v>471.92</v>
      </c>
      <c r="E57" s="267" t="s">
        <v>10</v>
      </c>
      <c r="F57" s="268"/>
      <c r="G57" s="268"/>
      <c r="H57" s="39"/>
    </row>
    <row r="58" spans="1:8" s="34" customFormat="1" x14ac:dyDescent="0.15">
      <c r="A58" s="277"/>
      <c r="B58" s="277"/>
      <c r="C58" s="277"/>
      <c r="D58" s="277"/>
      <c r="E58" s="277"/>
      <c r="F58" s="277"/>
      <c r="G58" s="277"/>
      <c r="H58" s="39"/>
    </row>
    <row r="59" spans="1:8" s="34" customFormat="1" ht="58.5" x14ac:dyDescent="0.15">
      <c r="A59" s="319">
        <v>9</v>
      </c>
      <c r="B59" s="303" t="s">
        <v>451</v>
      </c>
      <c r="C59" s="277" t="s">
        <v>205</v>
      </c>
      <c r="D59" s="277"/>
      <c r="E59" s="277"/>
      <c r="F59" s="277"/>
      <c r="G59" s="277"/>
      <c r="H59" s="39"/>
    </row>
    <row r="60" spans="1:8" s="34" customFormat="1" x14ac:dyDescent="0.15">
      <c r="A60" s="319"/>
      <c r="B60" s="319"/>
      <c r="C60" s="290" t="s">
        <v>211</v>
      </c>
      <c r="D60" s="290"/>
      <c r="E60" s="277"/>
      <c r="F60" s="277"/>
      <c r="G60" s="277"/>
      <c r="H60" s="39"/>
    </row>
    <row r="61" spans="1:8" s="34" customFormat="1" x14ac:dyDescent="0.15">
      <c r="A61" s="277"/>
      <c r="B61" s="277"/>
      <c r="C61" s="277"/>
      <c r="D61" s="273">
        <v>316.58</v>
      </c>
      <c r="E61" s="267" t="s">
        <v>10</v>
      </c>
      <c r="F61" s="268"/>
      <c r="G61" s="268"/>
      <c r="H61" s="39"/>
    </row>
    <row r="62" spans="1:8" s="34" customFormat="1" ht="69.75" x14ac:dyDescent="0.15">
      <c r="A62" s="319">
        <v>10</v>
      </c>
      <c r="B62" s="303" t="s">
        <v>452</v>
      </c>
      <c r="C62" s="277" t="s">
        <v>212</v>
      </c>
      <c r="D62" s="277"/>
      <c r="E62" s="277"/>
      <c r="F62" s="277"/>
      <c r="G62" s="277"/>
      <c r="H62" s="39"/>
    </row>
    <row r="63" spans="1:8" s="34" customFormat="1" x14ac:dyDescent="0.15">
      <c r="A63" s="277"/>
      <c r="B63" s="277"/>
      <c r="C63" s="277"/>
      <c r="D63" s="273">
        <v>365.44</v>
      </c>
      <c r="E63" s="267" t="s">
        <v>10</v>
      </c>
      <c r="F63" s="268"/>
      <c r="G63" s="268"/>
      <c r="H63" s="39"/>
    </row>
    <row r="64" spans="1:8" s="34" customFormat="1" ht="126" customHeight="1" x14ac:dyDescent="0.15">
      <c r="A64" s="319">
        <v>11</v>
      </c>
      <c r="B64" s="303" t="s">
        <v>453</v>
      </c>
      <c r="C64" s="277" t="s">
        <v>213</v>
      </c>
      <c r="D64" s="277"/>
      <c r="E64" s="277"/>
      <c r="F64" s="277"/>
      <c r="G64" s="277"/>
      <c r="H64" s="39"/>
    </row>
    <row r="65" spans="1:8" s="34" customFormat="1" x14ac:dyDescent="0.15">
      <c r="A65" s="277"/>
      <c r="B65" s="277"/>
      <c r="C65" s="277"/>
      <c r="D65" s="273">
        <v>316.58</v>
      </c>
      <c r="E65" s="267" t="s">
        <v>10</v>
      </c>
      <c r="F65" s="268"/>
      <c r="G65" s="268"/>
      <c r="H65" s="39"/>
    </row>
    <row r="66" spans="1:8" s="34" customFormat="1" ht="71.25" x14ac:dyDescent="0.15">
      <c r="A66" s="319">
        <v>12</v>
      </c>
      <c r="B66" s="303" t="s">
        <v>454</v>
      </c>
      <c r="C66" s="277" t="s">
        <v>214</v>
      </c>
      <c r="D66" s="277"/>
      <c r="E66" s="277"/>
      <c r="F66" s="277"/>
      <c r="G66" s="277"/>
      <c r="H66" s="39"/>
    </row>
    <row r="67" spans="1:8" s="34" customFormat="1" x14ac:dyDescent="0.15">
      <c r="A67" s="277"/>
      <c r="B67" s="277"/>
      <c r="C67" s="277"/>
      <c r="D67" s="273">
        <v>22.3</v>
      </c>
      <c r="E67" s="267" t="s">
        <v>10</v>
      </c>
      <c r="F67" s="268"/>
      <c r="G67" s="268"/>
      <c r="H67" s="39"/>
    </row>
    <row r="68" spans="1:8" s="34" customFormat="1" x14ac:dyDescent="0.15">
      <c r="A68" s="277"/>
      <c r="B68" s="277"/>
      <c r="C68" s="277"/>
      <c r="D68" s="277"/>
      <c r="E68" s="277"/>
      <c r="F68" s="277"/>
      <c r="G68" s="277"/>
      <c r="H68" s="39"/>
    </row>
    <row r="69" spans="1:8" s="34" customFormat="1" ht="82.9" customHeight="1" x14ac:dyDescent="0.15">
      <c r="A69" s="306">
        <v>13</v>
      </c>
      <c r="B69" s="303" t="s">
        <v>455</v>
      </c>
      <c r="C69" s="277" t="s">
        <v>217</v>
      </c>
      <c r="D69" s="277"/>
      <c r="E69" s="277"/>
      <c r="F69" s="277"/>
      <c r="G69" s="277"/>
      <c r="H69" s="39"/>
    </row>
    <row r="70" spans="1:8" s="34" customFormat="1" x14ac:dyDescent="0.15">
      <c r="A70" s="272"/>
      <c r="B70" s="272"/>
      <c r="C70" s="305" t="s">
        <v>268</v>
      </c>
      <c r="D70" s="305"/>
      <c r="E70" s="277"/>
      <c r="F70" s="277"/>
      <c r="G70" s="277"/>
      <c r="H70" s="39"/>
    </row>
    <row r="71" spans="1:8" s="34" customFormat="1" x14ac:dyDescent="0.15">
      <c r="A71" s="278"/>
      <c r="B71" s="278"/>
      <c r="C71" s="278"/>
      <c r="D71" s="273">
        <v>22.3</v>
      </c>
      <c r="E71" s="267" t="s">
        <v>10</v>
      </c>
      <c r="F71" s="268"/>
      <c r="G71" s="268"/>
      <c r="H71" s="39"/>
    </row>
    <row r="72" spans="1:8" s="34" customFormat="1" x14ac:dyDescent="0.15">
      <c r="A72" s="277"/>
      <c r="B72" s="277"/>
      <c r="C72" s="277"/>
      <c r="D72" s="277"/>
      <c r="E72" s="277"/>
      <c r="F72" s="277"/>
      <c r="G72" s="277"/>
      <c r="H72" s="39"/>
    </row>
    <row r="73" spans="1:8" s="34" customFormat="1" ht="57.75" x14ac:dyDescent="0.15">
      <c r="A73" s="319">
        <v>14</v>
      </c>
      <c r="B73" s="303" t="s">
        <v>456</v>
      </c>
      <c r="C73" s="277" t="s">
        <v>215</v>
      </c>
      <c r="D73" s="277"/>
      <c r="E73" s="277"/>
      <c r="F73" s="277"/>
      <c r="G73" s="277"/>
      <c r="H73" s="39"/>
    </row>
    <row r="74" spans="1:8" s="34" customFormat="1" x14ac:dyDescent="0.15">
      <c r="A74" s="277"/>
      <c r="B74" s="277"/>
      <c r="C74" s="277"/>
      <c r="D74" s="273">
        <v>365.44</v>
      </c>
      <c r="E74" s="267" t="s">
        <v>10</v>
      </c>
      <c r="F74" s="268"/>
      <c r="G74" s="268"/>
      <c r="H74" s="39"/>
    </row>
    <row r="75" spans="1:8" s="34" customFormat="1" x14ac:dyDescent="0.15">
      <c r="A75" s="277"/>
      <c r="B75" s="277"/>
      <c r="C75" s="277"/>
      <c r="D75" s="277"/>
      <c r="E75" s="277"/>
      <c r="F75" s="277"/>
      <c r="G75" s="277"/>
      <c r="H75" s="39"/>
    </row>
    <row r="76" spans="1:8" s="34" customFormat="1" ht="71.25" x14ac:dyDescent="0.15">
      <c r="A76" s="319">
        <v>15</v>
      </c>
      <c r="B76" s="303" t="s">
        <v>457</v>
      </c>
      <c r="C76" s="277" t="s">
        <v>216</v>
      </c>
      <c r="D76" s="277"/>
      <c r="E76" s="277"/>
      <c r="F76" s="277"/>
      <c r="G76" s="277"/>
      <c r="H76" s="39"/>
    </row>
    <row r="77" spans="1:8" s="34" customFormat="1" x14ac:dyDescent="0.15">
      <c r="A77" s="277"/>
      <c r="B77" s="277"/>
      <c r="C77" s="277"/>
      <c r="D77" s="273">
        <v>365.44</v>
      </c>
      <c r="E77" s="267" t="s">
        <v>10</v>
      </c>
      <c r="F77" s="268"/>
      <c r="G77" s="268"/>
      <c r="H77" s="39"/>
    </row>
    <row r="78" spans="1:8" s="34" customFormat="1" x14ac:dyDescent="0.15">
      <c r="A78" s="277"/>
      <c r="B78" s="277"/>
      <c r="C78" s="277"/>
      <c r="D78" s="277"/>
      <c r="E78" s="277"/>
      <c r="F78" s="277"/>
      <c r="G78" s="277"/>
      <c r="H78" s="39"/>
    </row>
    <row r="79" spans="1:8" s="34" customFormat="1" ht="316.35000000000002" customHeight="1" x14ac:dyDescent="0.15">
      <c r="A79" s="319">
        <v>16</v>
      </c>
      <c r="B79" s="303" t="s">
        <v>458</v>
      </c>
      <c r="C79" s="277" t="s">
        <v>279</v>
      </c>
      <c r="D79" s="277"/>
      <c r="E79" s="277"/>
      <c r="F79" s="277"/>
      <c r="G79" s="277"/>
      <c r="H79" s="39"/>
    </row>
    <row r="80" spans="1:8" s="34" customFormat="1" x14ac:dyDescent="0.15">
      <c r="A80" s="319"/>
      <c r="B80" s="319"/>
      <c r="C80" s="274" t="s">
        <v>31</v>
      </c>
      <c r="D80" s="273">
        <v>54</v>
      </c>
      <c r="E80" s="267" t="s">
        <v>10</v>
      </c>
      <c r="F80" s="268"/>
      <c r="G80" s="268"/>
      <c r="H80" s="39"/>
    </row>
    <row r="81" spans="1:9" s="34" customFormat="1" x14ac:dyDescent="0.15">
      <c r="A81" s="277"/>
      <c r="B81" s="277"/>
      <c r="C81" s="277"/>
      <c r="D81" s="277"/>
      <c r="E81" s="277"/>
      <c r="F81" s="277"/>
      <c r="G81" s="277"/>
      <c r="H81" s="39"/>
    </row>
    <row r="82" spans="1:9" s="34" customFormat="1" ht="69.75" x14ac:dyDescent="0.15">
      <c r="A82" s="269">
        <v>17</v>
      </c>
      <c r="B82" s="303" t="s">
        <v>459</v>
      </c>
      <c r="C82" s="277" t="s">
        <v>221</v>
      </c>
      <c r="D82" s="277"/>
      <c r="E82" s="277"/>
      <c r="F82" s="277"/>
      <c r="G82" s="277"/>
      <c r="H82" s="39"/>
    </row>
    <row r="83" spans="1:9" s="34" customFormat="1" x14ac:dyDescent="0.15">
      <c r="A83" s="269"/>
      <c r="B83" s="269" t="s">
        <v>223</v>
      </c>
      <c r="C83" s="289"/>
      <c r="D83" s="289"/>
      <c r="E83" s="307"/>
      <c r="F83" s="307"/>
      <c r="G83" s="307"/>
      <c r="H83" s="39"/>
    </row>
    <row r="84" spans="1:9" s="34" customFormat="1" x14ac:dyDescent="0.15">
      <c r="A84" s="274"/>
      <c r="B84" s="274"/>
      <c r="C84" s="274"/>
      <c r="D84" s="267">
        <v>122.31</v>
      </c>
      <c r="E84" s="267" t="s">
        <v>10</v>
      </c>
      <c r="F84" s="283"/>
      <c r="G84" s="268"/>
      <c r="H84" s="39"/>
    </row>
    <row r="85" spans="1:9" x14ac:dyDescent="0.15">
      <c r="A85" s="274"/>
      <c r="B85" s="274"/>
      <c r="C85" s="274"/>
      <c r="D85" s="274"/>
      <c r="E85" s="274"/>
      <c r="F85" s="274"/>
      <c r="G85" s="274"/>
      <c r="H85" s="38"/>
    </row>
    <row r="86" spans="1:9" s="34" customFormat="1" ht="98.45" customHeight="1" x14ac:dyDescent="0.15">
      <c r="A86" s="269">
        <v>18</v>
      </c>
      <c r="B86" s="303" t="s">
        <v>460</v>
      </c>
      <c r="C86" s="277" t="s">
        <v>218</v>
      </c>
      <c r="D86" s="277"/>
      <c r="E86" s="277"/>
      <c r="F86" s="277"/>
      <c r="G86" s="277"/>
      <c r="H86" s="39"/>
    </row>
    <row r="87" spans="1:9" x14ac:dyDescent="0.15">
      <c r="A87" s="319"/>
      <c r="B87" s="319" t="s">
        <v>220</v>
      </c>
      <c r="C87" s="289" t="s">
        <v>219</v>
      </c>
      <c r="D87" s="289"/>
      <c r="E87" s="277"/>
      <c r="F87" s="277"/>
      <c r="G87" s="277"/>
      <c r="H87" s="38"/>
    </row>
    <row r="88" spans="1:9" x14ac:dyDescent="0.15">
      <c r="A88" s="274"/>
      <c r="B88" s="274"/>
      <c r="C88" s="274"/>
      <c r="D88" s="273">
        <v>35.89</v>
      </c>
      <c r="E88" s="282" t="s">
        <v>10</v>
      </c>
      <c r="F88" s="283"/>
      <c r="G88" s="268"/>
      <c r="H88" s="39"/>
      <c r="I88" s="34"/>
    </row>
    <row r="89" spans="1:9" x14ac:dyDescent="0.15">
      <c r="A89" s="274"/>
      <c r="B89" s="274"/>
      <c r="C89" s="274"/>
      <c r="D89" s="274"/>
      <c r="E89" s="274"/>
      <c r="F89" s="274"/>
      <c r="G89" s="274"/>
      <c r="H89" s="38"/>
    </row>
    <row r="90" spans="1:9" ht="134.44999999999999" customHeight="1" x14ac:dyDescent="0.15">
      <c r="A90" s="269">
        <v>19</v>
      </c>
      <c r="B90" s="303" t="s">
        <v>461</v>
      </c>
      <c r="C90" s="277" t="s">
        <v>233</v>
      </c>
      <c r="D90" s="277"/>
      <c r="E90" s="277"/>
      <c r="F90" s="277"/>
      <c r="G90" s="277"/>
      <c r="H90" s="38"/>
    </row>
    <row r="91" spans="1:9" x14ac:dyDescent="0.15">
      <c r="A91" s="269"/>
      <c r="B91" s="269"/>
      <c r="C91" s="284" t="s">
        <v>229</v>
      </c>
      <c r="D91" s="284"/>
      <c r="E91" s="277"/>
      <c r="F91" s="277"/>
      <c r="G91" s="277"/>
      <c r="H91" s="38"/>
    </row>
    <row r="92" spans="1:9" x14ac:dyDescent="0.15">
      <c r="A92" s="274"/>
      <c r="B92" s="274"/>
      <c r="C92" s="274"/>
      <c r="D92" s="273">
        <v>116.96</v>
      </c>
      <c r="E92" s="267" t="s">
        <v>10</v>
      </c>
      <c r="F92" s="283"/>
      <c r="G92" s="268"/>
      <c r="H92" s="38"/>
    </row>
    <row r="93" spans="1:9" x14ac:dyDescent="0.15">
      <c r="A93" s="274"/>
      <c r="B93" s="274"/>
      <c r="C93" s="274"/>
      <c r="D93" s="274"/>
      <c r="E93" s="274"/>
      <c r="F93" s="274"/>
      <c r="G93" s="274"/>
      <c r="H93" s="38"/>
    </row>
    <row r="94" spans="1:9" ht="57.75" x14ac:dyDescent="0.15">
      <c r="A94" s="308">
        <v>20</v>
      </c>
      <c r="B94" s="303" t="s">
        <v>462</v>
      </c>
      <c r="C94" s="277" t="s">
        <v>225</v>
      </c>
      <c r="D94" s="277"/>
      <c r="E94" s="277"/>
      <c r="F94" s="277"/>
      <c r="G94" s="277"/>
      <c r="H94" s="38"/>
    </row>
    <row r="95" spans="1:9" x14ac:dyDescent="0.15">
      <c r="A95" s="269"/>
      <c r="B95" s="269" t="s">
        <v>226</v>
      </c>
      <c r="C95" s="289"/>
      <c r="D95" s="289"/>
      <c r="E95" s="277"/>
      <c r="F95" s="277"/>
      <c r="G95" s="277"/>
      <c r="H95" s="38"/>
    </row>
    <row r="96" spans="1:9" x14ac:dyDescent="0.15">
      <c r="A96" s="274"/>
      <c r="B96" s="274"/>
      <c r="C96" s="274"/>
      <c r="D96" s="273">
        <v>133.83000000000001</v>
      </c>
      <c r="E96" s="267" t="s">
        <v>10</v>
      </c>
      <c r="F96" s="283"/>
      <c r="G96" s="268"/>
      <c r="H96" s="39"/>
      <c r="I96" s="34"/>
    </row>
    <row r="97" spans="1:8" x14ac:dyDescent="0.15">
      <c r="A97" s="274"/>
      <c r="B97" s="274"/>
      <c r="C97" s="274"/>
      <c r="D97" s="274"/>
      <c r="E97" s="274"/>
      <c r="F97" s="274"/>
      <c r="G97" s="274"/>
      <c r="H97" s="38"/>
    </row>
    <row r="98" spans="1:8" ht="58.5" x14ac:dyDescent="0.15">
      <c r="A98" s="308">
        <v>21</v>
      </c>
      <c r="B98" s="303" t="s">
        <v>463</v>
      </c>
      <c r="C98" s="277" t="s">
        <v>224</v>
      </c>
      <c r="D98" s="277"/>
      <c r="E98" s="277"/>
      <c r="F98" s="277"/>
      <c r="G98" s="277"/>
      <c r="H98" s="38"/>
    </row>
    <row r="99" spans="1:8" x14ac:dyDescent="0.15">
      <c r="A99" s="274"/>
      <c r="B99" s="274"/>
      <c r="C99" s="274"/>
      <c r="D99" s="273">
        <v>12.17</v>
      </c>
      <c r="E99" s="267" t="s">
        <v>10</v>
      </c>
      <c r="F99" s="283"/>
      <c r="G99" s="268"/>
      <c r="H99" s="35"/>
    </row>
    <row r="100" spans="1:8" x14ac:dyDescent="0.15">
      <c r="A100" s="269"/>
      <c r="B100" s="269"/>
      <c r="C100" s="281"/>
      <c r="D100" s="272"/>
      <c r="E100" s="272"/>
      <c r="F100" s="272"/>
      <c r="G100" s="272"/>
      <c r="H100" s="38"/>
    </row>
    <row r="101" spans="1:8" x14ac:dyDescent="0.15">
      <c r="A101" s="269" t="s">
        <v>497</v>
      </c>
      <c r="B101" s="269"/>
      <c r="C101" s="277" t="s">
        <v>498</v>
      </c>
      <c r="D101" s="273">
        <v>26</v>
      </c>
      <c r="E101" s="282" t="s">
        <v>503</v>
      </c>
      <c r="F101" s="283"/>
      <c r="G101" s="268"/>
      <c r="H101" s="38"/>
    </row>
    <row r="102" spans="1:8" x14ac:dyDescent="0.15">
      <c r="A102" s="269"/>
      <c r="B102" s="269"/>
      <c r="C102" s="277"/>
      <c r="D102" s="272"/>
      <c r="E102" s="272"/>
      <c r="F102" s="272"/>
      <c r="G102" s="272"/>
      <c r="H102" s="38"/>
    </row>
    <row r="103" spans="1:8" x14ac:dyDescent="0.15">
      <c r="A103" s="269" t="s">
        <v>499</v>
      </c>
      <c r="B103" s="269"/>
      <c r="C103" s="277" t="s">
        <v>500</v>
      </c>
      <c r="D103" s="273" t="s">
        <v>504</v>
      </c>
      <c r="E103" s="282" t="s">
        <v>503</v>
      </c>
      <c r="F103" s="283"/>
      <c r="G103" s="268"/>
      <c r="H103" s="38"/>
    </row>
    <row r="104" spans="1:8" x14ac:dyDescent="0.15">
      <c r="A104" s="269"/>
      <c r="B104" s="269"/>
      <c r="C104" s="277"/>
      <c r="D104" s="272"/>
      <c r="E104" s="272"/>
      <c r="F104" s="272"/>
      <c r="G104" s="272"/>
      <c r="H104" s="38"/>
    </row>
    <row r="105" spans="1:8" x14ac:dyDescent="0.15">
      <c r="A105" s="269" t="s">
        <v>499</v>
      </c>
      <c r="B105" s="269"/>
      <c r="C105" s="277" t="s">
        <v>501</v>
      </c>
      <c r="D105" s="273" t="s">
        <v>504</v>
      </c>
      <c r="E105" s="282" t="s">
        <v>503</v>
      </c>
      <c r="F105" s="283"/>
      <c r="G105" s="268"/>
      <c r="H105" s="38"/>
    </row>
    <row r="106" spans="1:8" x14ac:dyDescent="0.15">
      <c r="A106" s="269"/>
      <c r="B106" s="269"/>
      <c r="C106" s="277"/>
      <c r="D106" s="272"/>
      <c r="E106" s="272"/>
      <c r="F106" s="272"/>
      <c r="G106" s="272"/>
      <c r="H106" s="38"/>
    </row>
    <row r="107" spans="1:8" x14ac:dyDescent="0.15">
      <c r="A107" s="269" t="s">
        <v>499</v>
      </c>
      <c r="B107" s="269"/>
      <c r="C107" s="277" t="s">
        <v>502</v>
      </c>
      <c r="D107" s="273" t="s">
        <v>504</v>
      </c>
      <c r="E107" s="282" t="s">
        <v>503</v>
      </c>
      <c r="F107" s="283"/>
      <c r="G107" s="268"/>
      <c r="H107" s="38"/>
    </row>
    <row r="108" spans="1:8" x14ac:dyDescent="0.15">
      <c r="A108" s="269"/>
      <c r="B108" s="269"/>
      <c r="C108" s="320"/>
      <c r="D108" s="273"/>
      <c r="E108" s="282"/>
      <c r="F108" s="283"/>
      <c r="G108" s="268"/>
      <c r="H108" s="38"/>
    </row>
    <row r="109" spans="1:8" ht="71.25" x14ac:dyDescent="0.15">
      <c r="A109" s="269">
        <v>22</v>
      </c>
      <c r="B109" s="303" t="s">
        <v>464</v>
      </c>
      <c r="C109" s="277" t="s">
        <v>485</v>
      </c>
      <c r="D109" s="277"/>
      <c r="E109" s="277"/>
      <c r="F109" s="277"/>
      <c r="G109" s="277"/>
      <c r="H109" s="38"/>
    </row>
    <row r="110" spans="1:8" x14ac:dyDescent="0.15">
      <c r="A110" s="274"/>
      <c r="B110" s="274"/>
      <c r="C110" s="274"/>
      <c r="D110" s="273">
        <v>5.09</v>
      </c>
      <c r="E110" s="267" t="s">
        <v>10</v>
      </c>
      <c r="F110" s="283"/>
      <c r="G110" s="268"/>
      <c r="H110" s="38"/>
    </row>
    <row r="111" spans="1:8" x14ac:dyDescent="0.15">
      <c r="A111" s="274"/>
      <c r="B111" s="274"/>
      <c r="C111" s="274"/>
      <c r="D111" s="274"/>
      <c r="E111" s="274"/>
      <c r="F111" s="274"/>
      <c r="G111" s="274"/>
      <c r="H111" s="38"/>
    </row>
    <row r="112" spans="1:8" ht="175.9" customHeight="1" x14ac:dyDescent="0.15">
      <c r="A112" s="269">
        <v>23</v>
      </c>
      <c r="B112" s="303" t="s">
        <v>466</v>
      </c>
      <c r="C112" s="277" t="s">
        <v>242</v>
      </c>
      <c r="D112" s="277"/>
      <c r="E112" s="277"/>
      <c r="F112" s="277"/>
      <c r="G112" s="277"/>
      <c r="H112" s="38"/>
    </row>
    <row r="113" spans="1:8" x14ac:dyDescent="0.15">
      <c r="A113" s="269"/>
      <c r="B113" s="269"/>
      <c r="C113" s="281"/>
      <c r="D113" s="273">
        <v>5.22</v>
      </c>
      <c r="E113" s="267" t="s">
        <v>10</v>
      </c>
      <c r="F113" s="327"/>
      <c r="G113" s="327"/>
      <c r="H113" s="38"/>
    </row>
    <row r="114" spans="1:8" x14ac:dyDescent="0.15">
      <c r="A114" s="269"/>
      <c r="B114" s="269"/>
      <c r="C114" s="281" t="s">
        <v>246</v>
      </c>
      <c r="D114" s="273">
        <v>41.76</v>
      </c>
      <c r="E114" s="267" t="s">
        <v>247</v>
      </c>
      <c r="F114" s="283"/>
      <c r="G114" s="268"/>
      <c r="H114" s="38"/>
    </row>
    <row r="115" spans="1:8" x14ac:dyDescent="0.15">
      <c r="A115" s="274"/>
      <c r="B115" s="274"/>
      <c r="C115" s="274"/>
      <c r="D115" s="274"/>
      <c r="E115" s="274"/>
      <c r="F115" s="274"/>
      <c r="G115" s="274"/>
      <c r="H115" s="38"/>
    </row>
    <row r="116" spans="1:8" s="34" customFormat="1" ht="71.25" x14ac:dyDescent="0.15">
      <c r="A116" s="319">
        <v>24</v>
      </c>
      <c r="B116" s="303" t="s">
        <v>465</v>
      </c>
      <c r="C116" s="277" t="s">
        <v>237</v>
      </c>
      <c r="D116" s="277"/>
      <c r="E116" s="277"/>
      <c r="F116" s="277"/>
      <c r="G116" s="277"/>
      <c r="H116" s="39"/>
    </row>
    <row r="117" spans="1:8" s="34" customFormat="1" x14ac:dyDescent="0.15">
      <c r="A117" s="319"/>
      <c r="B117" s="319"/>
      <c r="C117" s="281"/>
      <c r="D117" s="273"/>
      <c r="E117" s="267" t="s">
        <v>10</v>
      </c>
      <c r="F117" s="310"/>
      <c r="G117" s="310"/>
      <c r="H117" s="39"/>
    </row>
    <row r="118" spans="1:8" s="34" customFormat="1" x14ac:dyDescent="0.15">
      <c r="A118" s="277"/>
      <c r="B118" s="277"/>
      <c r="C118" s="277"/>
      <c r="D118" s="273">
        <v>383.56</v>
      </c>
      <c r="E118" s="267" t="s">
        <v>44</v>
      </c>
      <c r="F118" s="311"/>
      <c r="G118" s="268"/>
      <c r="H118" s="39"/>
    </row>
    <row r="119" spans="1:8" x14ac:dyDescent="0.15">
      <c r="A119" s="274"/>
      <c r="B119" s="274"/>
      <c r="C119" s="274"/>
      <c r="D119" s="274"/>
      <c r="E119" s="274"/>
      <c r="F119" s="274"/>
      <c r="G119" s="274"/>
      <c r="H119" s="38"/>
    </row>
    <row r="120" spans="1:8" s="43" customFormat="1" ht="71.25" x14ac:dyDescent="0.15">
      <c r="A120" s="269">
        <v>25</v>
      </c>
      <c r="B120" s="303" t="s">
        <v>468</v>
      </c>
      <c r="C120" s="277" t="s">
        <v>239</v>
      </c>
      <c r="D120" s="277"/>
      <c r="E120" s="277"/>
      <c r="F120" s="277"/>
      <c r="G120" s="277"/>
      <c r="H120" s="44"/>
    </row>
    <row r="121" spans="1:8" x14ac:dyDescent="0.15">
      <c r="A121" s="274"/>
      <c r="B121" s="274"/>
      <c r="C121" s="274"/>
      <c r="D121" s="273">
        <v>0.28000000000000003</v>
      </c>
      <c r="E121" s="267" t="s">
        <v>116</v>
      </c>
      <c r="F121" s="311"/>
      <c r="G121" s="268"/>
      <c r="H121" s="38"/>
    </row>
    <row r="122" spans="1:8" x14ac:dyDescent="0.15">
      <c r="A122" s="274"/>
      <c r="B122" s="274"/>
      <c r="C122" s="274"/>
      <c r="D122" s="274"/>
      <c r="E122" s="274"/>
      <c r="F122" s="274"/>
      <c r="G122" s="274"/>
      <c r="H122" s="38"/>
    </row>
    <row r="123" spans="1:8" s="43" customFormat="1" ht="71.25" x14ac:dyDescent="0.15">
      <c r="A123" s="269">
        <v>26</v>
      </c>
      <c r="B123" s="303" t="s">
        <v>469</v>
      </c>
      <c r="C123" s="277" t="s">
        <v>240</v>
      </c>
      <c r="D123" s="277"/>
      <c r="E123" s="277"/>
      <c r="F123" s="277"/>
      <c r="G123" s="277"/>
      <c r="H123" s="44"/>
    </row>
    <row r="124" spans="1:8" x14ac:dyDescent="0.15">
      <c r="A124" s="274"/>
      <c r="B124" s="274"/>
      <c r="C124" s="274"/>
      <c r="D124" s="267">
        <v>10</v>
      </c>
      <c r="E124" s="279" t="s">
        <v>241</v>
      </c>
      <c r="F124" s="311"/>
      <c r="G124" s="268"/>
      <c r="H124" s="38"/>
    </row>
    <row r="125" spans="1:8" x14ac:dyDescent="0.15">
      <c r="A125" s="274"/>
      <c r="B125" s="274"/>
      <c r="C125" s="274"/>
      <c r="D125" s="274"/>
      <c r="E125" s="274"/>
      <c r="F125" s="274"/>
      <c r="G125" s="274"/>
      <c r="H125" s="38"/>
    </row>
    <row r="126" spans="1:8" ht="81" x14ac:dyDescent="0.15">
      <c r="A126" s="269">
        <v>27</v>
      </c>
      <c r="B126" s="303" t="s">
        <v>470</v>
      </c>
      <c r="C126" s="277" t="s">
        <v>249</v>
      </c>
      <c r="D126" s="277"/>
      <c r="E126" s="277"/>
      <c r="F126" s="277"/>
      <c r="G126" s="277"/>
      <c r="H126" s="38"/>
    </row>
    <row r="127" spans="1:8" x14ac:dyDescent="0.15">
      <c r="A127" s="269"/>
      <c r="B127" s="269" t="s">
        <v>251</v>
      </c>
      <c r="C127" s="313" t="s">
        <v>250</v>
      </c>
      <c r="D127" s="313"/>
      <c r="E127" s="274"/>
      <c r="F127" s="274"/>
      <c r="G127" s="274"/>
      <c r="H127" s="38"/>
    </row>
    <row r="128" spans="1:8" x14ac:dyDescent="0.15">
      <c r="A128" s="274"/>
      <c r="B128" s="274"/>
      <c r="C128" s="274"/>
      <c r="D128" s="267">
        <v>12</v>
      </c>
      <c r="E128" s="267" t="s">
        <v>10</v>
      </c>
      <c r="F128" s="283"/>
      <c r="G128" s="268"/>
      <c r="H128" s="38"/>
    </row>
    <row r="129" spans="1:8" ht="71.25" x14ac:dyDescent="0.15">
      <c r="A129" s="269">
        <v>28</v>
      </c>
      <c r="B129" s="303" t="s">
        <v>471</v>
      </c>
      <c r="C129" s="277" t="s">
        <v>347</v>
      </c>
      <c r="D129" s="277"/>
      <c r="E129" s="277"/>
      <c r="F129" s="277"/>
      <c r="G129" s="277"/>
      <c r="H129" s="38"/>
    </row>
    <row r="130" spans="1:8" x14ac:dyDescent="0.15">
      <c r="A130" s="274"/>
      <c r="B130" s="274"/>
      <c r="C130" s="274"/>
      <c r="D130" s="267">
        <v>30</v>
      </c>
      <c r="E130" s="279" t="s">
        <v>241</v>
      </c>
      <c r="F130" s="283"/>
      <c r="G130" s="268"/>
      <c r="H130" s="38"/>
    </row>
    <row r="131" spans="1:8" x14ac:dyDescent="0.15">
      <c r="A131" s="274"/>
      <c r="B131" s="274"/>
      <c r="C131" s="274"/>
      <c r="D131" s="274"/>
      <c r="E131" s="274"/>
      <c r="F131" s="274"/>
      <c r="G131" s="274"/>
      <c r="H131" s="38"/>
    </row>
    <row r="132" spans="1:8" ht="71.25" x14ac:dyDescent="0.15">
      <c r="A132" s="274">
        <v>29</v>
      </c>
      <c r="B132" s="303" t="s">
        <v>472</v>
      </c>
      <c r="C132" s="277" t="s">
        <v>346</v>
      </c>
      <c r="D132" s="277"/>
      <c r="E132" s="277"/>
      <c r="F132" s="277"/>
      <c r="G132" s="277"/>
      <c r="H132" s="38"/>
    </row>
    <row r="133" spans="1:8" x14ac:dyDescent="0.15">
      <c r="A133" s="274"/>
      <c r="B133" s="269" t="s">
        <v>255</v>
      </c>
      <c r="C133" s="277" t="s">
        <v>254</v>
      </c>
      <c r="D133" s="277" t="e">
        <f>#REF!*#REF!</f>
        <v>#REF!</v>
      </c>
      <c r="E133" s="274"/>
      <c r="F133" s="274"/>
      <c r="G133" s="274"/>
      <c r="H133" s="38"/>
    </row>
    <row r="134" spans="1:8" x14ac:dyDescent="0.15">
      <c r="A134" s="274"/>
      <c r="B134" s="274"/>
      <c r="C134" s="274"/>
      <c r="D134" s="284">
        <v>20</v>
      </c>
      <c r="E134" s="290" t="s">
        <v>241</v>
      </c>
      <c r="F134" s="324"/>
      <c r="G134" s="321"/>
      <c r="H134" s="38"/>
    </row>
    <row r="135" spans="1:8" x14ac:dyDescent="0.15">
      <c r="A135" s="274"/>
      <c r="B135" s="274"/>
      <c r="C135" s="274"/>
      <c r="D135" s="274"/>
      <c r="E135" s="274"/>
      <c r="F135" s="274"/>
      <c r="G135" s="274"/>
      <c r="H135" s="38"/>
    </row>
    <row r="136" spans="1:8" ht="71.25" x14ac:dyDescent="0.15">
      <c r="A136" s="274">
        <v>30</v>
      </c>
      <c r="B136" s="303" t="s">
        <v>473</v>
      </c>
      <c r="C136" s="277" t="s">
        <v>343</v>
      </c>
      <c r="D136" s="277"/>
      <c r="E136" s="277"/>
      <c r="F136" s="277"/>
      <c r="G136" s="277"/>
      <c r="H136" s="38"/>
    </row>
    <row r="137" spans="1:8" x14ac:dyDescent="0.15">
      <c r="A137" s="274"/>
      <c r="B137" s="274"/>
      <c r="C137" s="274"/>
      <c r="D137" s="284">
        <v>5</v>
      </c>
      <c r="E137" s="290" t="s">
        <v>241</v>
      </c>
      <c r="F137" s="324"/>
      <c r="G137" s="321"/>
      <c r="H137" s="38"/>
    </row>
    <row r="138" spans="1:8" x14ac:dyDescent="0.15">
      <c r="A138" s="274"/>
      <c r="B138" s="274"/>
      <c r="C138" s="274"/>
      <c r="D138" s="274"/>
      <c r="E138" s="274"/>
      <c r="F138" s="274"/>
      <c r="G138" s="274"/>
      <c r="H138" s="38"/>
    </row>
    <row r="139" spans="1:8" ht="57.75" x14ac:dyDescent="0.15">
      <c r="A139" s="269">
        <v>31</v>
      </c>
      <c r="B139" s="303" t="s">
        <v>483</v>
      </c>
      <c r="C139" s="277" t="s">
        <v>344</v>
      </c>
      <c r="D139" s="277"/>
      <c r="E139" s="277"/>
      <c r="F139" s="277"/>
      <c r="G139" s="277"/>
      <c r="H139" s="38"/>
    </row>
    <row r="140" spans="1:8" x14ac:dyDescent="0.15">
      <c r="A140" s="274"/>
      <c r="B140" s="274"/>
      <c r="C140" s="274"/>
      <c r="D140" s="284">
        <v>5</v>
      </c>
      <c r="E140" s="290" t="s">
        <v>241</v>
      </c>
      <c r="F140" s="324"/>
      <c r="G140" s="321"/>
      <c r="H140" s="38"/>
    </row>
    <row r="141" spans="1:8" x14ac:dyDescent="0.15">
      <c r="A141" s="274"/>
      <c r="B141" s="274"/>
      <c r="C141" s="274"/>
      <c r="D141" s="274"/>
      <c r="E141" s="274"/>
      <c r="F141" s="274"/>
      <c r="G141" s="274"/>
      <c r="H141" s="38"/>
    </row>
    <row r="142" spans="1:8" ht="71.25" x14ac:dyDescent="0.15">
      <c r="A142" s="269">
        <v>32</v>
      </c>
      <c r="B142" s="303" t="s">
        <v>474</v>
      </c>
      <c r="C142" s="277" t="s">
        <v>345</v>
      </c>
      <c r="D142" s="277"/>
      <c r="E142" s="277"/>
      <c r="F142" s="277"/>
      <c r="G142" s="277"/>
      <c r="H142" s="38"/>
    </row>
    <row r="143" spans="1:8" x14ac:dyDescent="0.15">
      <c r="A143" s="274"/>
      <c r="B143" s="274"/>
      <c r="C143" s="274"/>
      <c r="D143" s="267">
        <v>20</v>
      </c>
      <c r="E143" s="290" t="s">
        <v>241</v>
      </c>
      <c r="F143" s="324"/>
      <c r="G143" s="321"/>
      <c r="H143" s="38"/>
    </row>
    <row r="144" spans="1:8" x14ac:dyDescent="0.15">
      <c r="A144" s="274"/>
      <c r="B144" s="274"/>
      <c r="C144" s="274"/>
      <c r="D144" s="274"/>
      <c r="E144" s="274"/>
      <c r="F144" s="274"/>
      <c r="G144" s="274"/>
      <c r="H144" s="38"/>
    </row>
    <row r="145" spans="1:8" ht="173.25" x14ac:dyDescent="0.15">
      <c r="A145" s="269">
        <v>33</v>
      </c>
      <c r="B145" s="303" t="s">
        <v>475</v>
      </c>
      <c r="C145" s="277" t="s">
        <v>275</v>
      </c>
      <c r="D145" s="277"/>
      <c r="E145" s="277"/>
      <c r="F145" s="277"/>
      <c r="G145" s="277"/>
      <c r="H145" s="38"/>
    </row>
    <row r="146" spans="1:8" x14ac:dyDescent="0.15">
      <c r="A146" s="274"/>
      <c r="B146" s="274"/>
      <c r="C146" s="274"/>
      <c r="D146" s="287">
        <v>22.28</v>
      </c>
      <c r="E146" s="284" t="s">
        <v>10</v>
      </c>
      <c r="F146" s="324"/>
      <c r="G146" s="321"/>
      <c r="H146" s="38"/>
    </row>
    <row r="147" spans="1:8" x14ac:dyDescent="0.15">
      <c r="A147" s="274"/>
      <c r="B147" s="274"/>
      <c r="C147" s="274"/>
      <c r="D147" s="274"/>
      <c r="E147" s="274"/>
      <c r="F147" s="274"/>
      <c r="G147" s="274"/>
      <c r="H147" s="38"/>
    </row>
    <row r="148" spans="1:8" ht="173.25" x14ac:dyDescent="0.15">
      <c r="A148" s="269">
        <v>34</v>
      </c>
      <c r="B148" s="303" t="s">
        <v>476</v>
      </c>
      <c r="C148" s="277" t="s">
        <v>276</v>
      </c>
      <c r="D148" s="277"/>
      <c r="E148" s="277"/>
      <c r="F148" s="277"/>
      <c r="G148" s="277"/>
      <c r="H148" s="38"/>
    </row>
    <row r="149" spans="1:8" x14ac:dyDescent="0.15">
      <c r="A149" s="274"/>
      <c r="B149" s="274"/>
      <c r="C149" s="274"/>
      <c r="D149" s="267">
        <v>29</v>
      </c>
      <c r="E149" s="267" t="s">
        <v>257</v>
      </c>
      <c r="F149" s="283"/>
      <c r="G149" s="268"/>
      <c r="H149" s="38"/>
    </row>
    <row r="150" spans="1:8" x14ac:dyDescent="0.15">
      <c r="A150" s="274"/>
      <c r="B150" s="274"/>
      <c r="C150" s="274"/>
      <c r="D150" s="274"/>
      <c r="E150" s="274"/>
      <c r="F150" s="274"/>
      <c r="G150" s="274"/>
      <c r="H150" s="38"/>
    </row>
    <row r="151" spans="1:8" ht="173.25" x14ac:dyDescent="0.15">
      <c r="A151" s="269">
        <v>35</v>
      </c>
      <c r="B151" s="303" t="s">
        <v>477</v>
      </c>
      <c r="C151" s="277" t="s">
        <v>277</v>
      </c>
      <c r="D151" s="277"/>
      <c r="E151" s="277"/>
      <c r="F151" s="277"/>
      <c r="G151" s="277"/>
      <c r="H151" s="38"/>
    </row>
    <row r="152" spans="1:8" x14ac:dyDescent="0.15">
      <c r="A152" s="274"/>
      <c r="B152" s="274"/>
      <c r="C152" s="274"/>
      <c r="D152" s="284">
        <v>12</v>
      </c>
      <c r="E152" s="284" t="s">
        <v>10</v>
      </c>
      <c r="F152" s="324"/>
      <c r="G152" s="321"/>
      <c r="H152" s="38"/>
    </row>
    <row r="153" spans="1:8" x14ac:dyDescent="0.15">
      <c r="A153" s="274"/>
      <c r="B153" s="274"/>
      <c r="C153" s="274"/>
      <c r="D153" s="274"/>
      <c r="E153" s="274"/>
      <c r="F153" s="274"/>
      <c r="G153" s="274"/>
      <c r="H153" s="38"/>
    </row>
    <row r="154" spans="1:8" ht="138.75" x14ac:dyDescent="0.15">
      <c r="A154" s="325">
        <v>36</v>
      </c>
      <c r="B154" s="303" t="s">
        <v>478</v>
      </c>
      <c r="C154" s="277" t="s">
        <v>278</v>
      </c>
      <c r="D154" s="277"/>
      <c r="E154" s="277"/>
      <c r="F154" s="277"/>
      <c r="G154" s="277"/>
      <c r="H154" s="38"/>
    </row>
    <row r="155" spans="1:8" x14ac:dyDescent="0.15">
      <c r="A155" s="274"/>
      <c r="B155" s="274"/>
      <c r="C155" s="274"/>
      <c r="D155" s="315">
        <v>28</v>
      </c>
      <c r="E155" s="282" t="s">
        <v>10</v>
      </c>
      <c r="F155" s="283"/>
      <c r="G155" s="268"/>
      <c r="H155" s="38"/>
    </row>
    <row r="156" spans="1:8" x14ac:dyDescent="0.15">
      <c r="A156" s="274"/>
      <c r="B156" s="274"/>
      <c r="C156" s="274"/>
      <c r="D156" s="274"/>
      <c r="E156" s="274"/>
      <c r="F156" s="274"/>
      <c r="G156" s="274"/>
      <c r="H156" s="38"/>
    </row>
    <row r="157" spans="1:8" s="356" customFormat="1" ht="22.5" x14ac:dyDescent="0.15">
      <c r="A157" s="792" t="s">
        <v>311</v>
      </c>
      <c r="B157" s="792"/>
      <c r="C157" s="792"/>
      <c r="D157" s="792"/>
      <c r="E157" s="792"/>
      <c r="F157" s="792"/>
      <c r="G157" s="328">
        <f>SUM(G8:G156)</f>
        <v>0</v>
      </c>
      <c r="H157" s="355"/>
    </row>
    <row r="158" spans="1:8" s="359" customFormat="1" x14ac:dyDescent="0.15">
      <c r="A158" s="24"/>
      <c r="B158" s="24"/>
      <c r="C158" s="13"/>
      <c r="D158" s="25"/>
      <c r="E158" s="24"/>
      <c r="F158" s="357"/>
      <c r="G158" s="358"/>
    </row>
    <row r="159" spans="1:8" s="13" customFormat="1" x14ac:dyDescent="0.15">
      <c r="A159" s="23"/>
      <c r="B159" s="23"/>
      <c r="E159" s="23"/>
      <c r="F159" s="360"/>
      <c r="G159" s="360"/>
    </row>
    <row r="160" spans="1:8" s="13" customFormat="1" x14ac:dyDescent="0.15">
      <c r="A160" s="23"/>
      <c r="B160" s="23"/>
      <c r="E160" s="23"/>
      <c r="F160" s="360"/>
      <c r="G160" s="360"/>
    </row>
    <row r="161" spans="1:7" s="13" customFormat="1" x14ac:dyDescent="0.15">
      <c r="A161" s="23"/>
      <c r="B161" s="23"/>
      <c r="E161" s="23"/>
      <c r="F161" s="360"/>
      <c r="G161" s="360"/>
    </row>
    <row r="162" spans="1:7" s="13" customFormat="1" x14ac:dyDescent="0.15">
      <c r="A162" s="23"/>
      <c r="B162" s="23"/>
      <c r="E162" s="23"/>
      <c r="F162" s="360"/>
      <c r="G162" s="360"/>
    </row>
    <row r="163" spans="1:7" s="13" customFormat="1" x14ac:dyDescent="0.15">
      <c r="A163" s="23"/>
      <c r="B163" s="23"/>
      <c r="E163" s="23"/>
      <c r="F163" s="360"/>
      <c r="G163" s="360"/>
    </row>
    <row r="164" spans="1:7" s="13" customFormat="1" x14ac:dyDescent="0.15">
      <c r="A164" s="23"/>
      <c r="B164" s="23"/>
      <c r="E164" s="23"/>
      <c r="F164" s="360"/>
      <c r="G164" s="360"/>
    </row>
    <row r="165" spans="1:7" s="13" customFormat="1" x14ac:dyDescent="0.15">
      <c r="A165" s="23"/>
      <c r="B165" s="23"/>
      <c r="E165" s="23"/>
      <c r="F165" s="360"/>
      <c r="G165" s="360"/>
    </row>
    <row r="166" spans="1:7" s="13" customFormat="1" x14ac:dyDescent="0.15">
      <c r="A166" s="23"/>
      <c r="B166" s="23"/>
      <c r="E166" s="23"/>
      <c r="F166" s="360"/>
      <c r="G166" s="360"/>
    </row>
    <row r="167" spans="1:7" s="13" customFormat="1" x14ac:dyDescent="0.15">
      <c r="A167" s="23"/>
      <c r="B167" s="23"/>
      <c r="E167" s="23"/>
      <c r="F167" s="360"/>
      <c r="G167" s="360"/>
    </row>
    <row r="168" spans="1:7" s="13" customFormat="1" x14ac:dyDescent="0.15">
      <c r="A168" s="23"/>
      <c r="B168" s="23"/>
      <c r="E168" s="23"/>
      <c r="F168" s="360"/>
      <c r="G168" s="360"/>
    </row>
    <row r="169" spans="1:7" s="13" customFormat="1" x14ac:dyDescent="0.15">
      <c r="A169" s="23"/>
      <c r="B169" s="23"/>
      <c r="E169" s="23"/>
      <c r="F169" s="360"/>
      <c r="G169" s="360"/>
    </row>
    <row r="170" spans="1:7" s="13" customFormat="1" x14ac:dyDescent="0.15">
      <c r="A170" s="23"/>
      <c r="B170" s="23"/>
      <c r="E170" s="23"/>
      <c r="F170" s="360"/>
      <c r="G170" s="360"/>
    </row>
    <row r="171" spans="1:7" s="13" customFormat="1" x14ac:dyDescent="0.15">
      <c r="A171" s="23"/>
      <c r="B171" s="23"/>
      <c r="E171" s="23"/>
      <c r="F171" s="360"/>
      <c r="G171" s="360"/>
    </row>
    <row r="172" spans="1:7" s="13" customFormat="1" x14ac:dyDescent="0.15">
      <c r="A172" s="23"/>
      <c r="B172" s="23"/>
      <c r="E172" s="23"/>
      <c r="F172" s="360"/>
      <c r="G172" s="360"/>
    </row>
    <row r="173" spans="1:7" s="13" customFormat="1" x14ac:dyDescent="0.15">
      <c r="A173" s="23"/>
      <c r="B173" s="23"/>
      <c r="E173" s="23"/>
      <c r="F173" s="360"/>
      <c r="G173" s="360"/>
    </row>
    <row r="174" spans="1:7" s="13" customFormat="1" x14ac:dyDescent="0.15">
      <c r="A174" s="23"/>
      <c r="B174" s="23"/>
      <c r="E174" s="23"/>
      <c r="F174" s="360"/>
      <c r="G174" s="360"/>
    </row>
    <row r="175" spans="1:7" s="13" customFormat="1" x14ac:dyDescent="0.15">
      <c r="A175" s="23"/>
      <c r="B175" s="23"/>
      <c r="E175" s="23"/>
      <c r="F175" s="360"/>
      <c r="G175" s="360"/>
    </row>
    <row r="176" spans="1:7" s="13" customFormat="1" x14ac:dyDescent="0.15">
      <c r="A176" s="23"/>
      <c r="B176" s="23"/>
      <c r="E176" s="23"/>
      <c r="F176" s="360"/>
      <c r="G176" s="360"/>
    </row>
    <row r="177" spans="1:7" s="13" customFormat="1" x14ac:dyDescent="0.15">
      <c r="A177" s="23"/>
      <c r="B177" s="23"/>
      <c r="E177" s="23"/>
      <c r="F177" s="360"/>
      <c r="G177" s="360"/>
    </row>
    <row r="178" spans="1:7" s="13" customFormat="1" x14ac:dyDescent="0.15">
      <c r="A178" s="23"/>
      <c r="B178" s="23"/>
      <c r="E178" s="23"/>
      <c r="F178" s="360"/>
      <c r="G178" s="360"/>
    </row>
    <row r="179" spans="1:7" s="13" customFormat="1" x14ac:dyDescent="0.15">
      <c r="A179" s="23"/>
      <c r="B179" s="23"/>
      <c r="E179" s="23"/>
      <c r="F179" s="360"/>
      <c r="G179" s="360"/>
    </row>
    <row r="180" spans="1:7" s="13" customFormat="1" x14ac:dyDescent="0.15">
      <c r="A180" s="23"/>
      <c r="B180" s="23"/>
      <c r="E180" s="23"/>
      <c r="F180" s="360"/>
      <c r="G180" s="360"/>
    </row>
    <row r="181" spans="1:7" s="13" customFormat="1" x14ac:dyDescent="0.15">
      <c r="A181" s="23"/>
      <c r="B181" s="23"/>
      <c r="E181" s="23"/>
      <c r="F181" s="360"/>
      <c r="G181" s="360"/>
    </row>
    <row r="182" spans="1:7" s="13" customFormat="1" x14ac:dyDescent="0.15">
      <c r="A182" s="23"/>
      <c r="B182" s="23"/>
      <c r="E182" s="23"/>
      <c r="F182" s="360"/>
      <c r="G182" s="360"/>
    </row>
    <row r="183" spans="1:7" s="13" customFormat="1" x14ac:dyDescent="0.15">
      <c r="A183" s="23"/>
      <c r="B183" s="23"/>
      <c r="E183" s="23"/>
      <c r="F183" s="360"/>
      <c r="G183" s="360"/>
    </row>
    <row r="184" spans="1:7" s="13" customFormat="1" x14ac:dyDescent="0.15">
      <c r="A184" s="23"/>
      <c r="B184" s="23"/>
      <c r="E184" s="23"/>
      <c r="F184" s="360"/>
      <c r="G184" s="360"/>
    </row>
    <row r="185" spans="1:7" s="13" customFormat="1" x14ac:dyDescent="0.15">
      <c r="A185" s="23"/>
      <c r="B185" s="23"/>
      <c r="E185" s="23"/>
      <c r="F185" s="360"/>
      <c r="G185" s="360"/>
    </row>
    <row r="186" spans="1:7" s="13" customFormat="1" x14ac:dyDescent="0.15">
      <c r="A186" s="23"/>
      <c r="B186" s="23"/>
      <c r="E186" s="23"/>
      <c r="F186" s="360"/>
      <c r="G186" s="360"/>
    </row>
    <row r="187" spans="1:7" s="13" customFormat="1" x14ac:dyDescent="0.15">
      <c r="A187" s="23"/>
      <c r="B187" s="23"/>
      <c r="E187" s="23"/>
      <c r="F187" s="360"/>
      <c r="G187" s="360"/>
    </row>
    <row r="188" spans="1:7" s="13" customFormat="1" x14ac:dyDescent="0.15">
      <c r="A188" s="23"/>
      <c r="B188" s="23"/>
      <c r="E188" s="23"/>
      <c r="F188" s="360"/>
      <c r="G188" s="360"/>
    </row>
    <row r="189" spans="1:7" s="13" customFormat="1" x14ac:dyDescent="0.15">
      <c r="A189" s="23"/>
      <c r="B189" s="23"/>
      <c r="E189" s="23"/>
      <c r="F189" s="360"/>
      <c r="G189" s="360"/>
    </row>
    <row r="190" spans="1:7" s="13" customFormat="1" x14ac:dyDescent="0.15">
      <c r="A190" s="23"/>
      <c r="B190" s="23"/>
      <c r="E190" s="23"/>
      <c r="F190" s="360"/>
      <c r="G190" s="360"/>
    </row>
    <row r="191" spans="1:7" s="13" customFormat="1" x14ac:dyDescent="0.15">
      <c r="A191" s="23"/>
      <c r="B191" s="23"/>
      <c r="E191" s="23"/>
      <c r="F191" s="360"/>
      <c r="G191" s="360"/>
    </row>
    <row r="192" spans="1:7" s="13" customFormat="1" x14ac:dyDescent="0.15">
      <c r="A192" s="23"/>
      <c r="B192" s="23"/>
      <c r="E192" s="23"/>
      <c r="F192" s="360"/>
      <c r="G192" s="360"/>
    </row>
    <row r="193" spans="1:7" s="13" customFormat="1" x14ac:dyDescent="0.15">
      <c r="A193" s="23"/>
      <c r="B193" s="23"/>
      <c r="E193" s="23"/>
      <c r="F193" s="360"/>
      <c r="G193" s="360"/>
    </row>
    <row r="194" spans="1:7" s="13" customFormat="1" x14ac:dyDescent="0.15">
      <c r="A194" s="23"/>
      <c r="B194" s="23"/>
      <c r="E194" s="23"/>
      <c r="F194" s="360"/>
      <c r="G194" s="360"/>
    </row>
    <row r="195" spans="1:7" s="13" customFormat="1" x14ac:dyDescent="0.15">
      <c r="A195" s="23"/>
      <c r="B195" s="23"/>
      <c r="E195" s="23"/>
      <c r="F195" s="360"/>
      <c r="G195" s="360"/>
    </row>
    <row r="196" spans="1:7" s="13" customFormat="1" x14ac:dyDescent="0.15">
      <c r="A196" s="23"/>
      <c r="B196" s="23"/>
      <c r="E196" s="23"/>
      <c r="F196" s="360"/>
      <c r="G196" s="360"/>
    </row>
    <row r="197" spans="1:7" s="13" customFormat="1" x14ac:dyDescent="0.15">
      <c r="A197" s="23"/>
      <c r="B197" s="23"/>
      <c r="E197" s="23"/>
      <c r="F197" s="360"/>
      <c r="G197" s="360"/>
    </row>
    <row r="198" spans="1:7" s="13" customFormat="1" x14ac:dyDescent="0.15">
      <c r="A198" s="23"/>
      <c r="B198" s="23"/>
      <c r="E198" s="23"/>
      <c r="F198" s="360"/>
      <c r="G198" s="360"/>
    </row>
    <row r="199" spans="1:7" s="13" customFormat="1" x14ac:dyDescent="0.15">
      <c r="A199" s="23"/>
      <c r="B199" s="23"/>
      <c r="E199" s="23"/>
      <c r="F199" s="360"/>
      <c r="G199" s="360"/>
    </row>
    <row r="200" spans="1:7" s="13" customFormat="1" x14ac:dyDescent="0.15">
      <c r="A200" s="23"/>
      <c r="B200" s="23"/>
      <c r="E200" s="23"/>
      <c r="F200" s="360"/>
      <c r="G200" s="360"/>
    </row>
    <row r="201" spans="1:7" s="13" customFormat="1" x14ac:dyDescent="0.15">
      <c r="A201" s="23"/>
      <c r="B201" s="23"/>
      <c r="E201" s="23"/>
      <c r="F201" s="360"/>
      <c r="G201" s="360"/>
    </row>
    <row r="202" spans="1:7" s="13" customFormat="1" x14ac:dyDescent="0.15">
      <c r="A202" s="23"/>
      <c r="B202" s="23"/>
      <c r="E202" s="23"/>
      <c r="F202" s="360"/>
      <c r="G202" s="360"/>
    </row>
    <row r="203" spans="1:7" s="13" customFormat="1" x14ac:dyDescent="0.15">
      <c r="A203" s="23"/>
      <c r="B203" s="23"/>
      <c r="E203" s="23"/>
      <c r="F203" s="360"/>
      <c r="G203" s="360"/>
    </row>
    <row r="204" spans="1:7" s="13" customFormat="1" x14ac:dyDescent="0.15">
      <c r="A204" s="23"/>
      <c r="B204" s="23"/>
      <c r="E204" s="23"/>
      <c r="F204" s="360"/>
      <c r="G204" s="360"/>
    </row>
    <row r="205" spans="1:7" s="13" customFormat="1" x14ac:dyDescent="0.15">
      <c r="A205" s="23"/>
      <c r="B205" s="23"/>
      <c r="E205" s="23"/>
      <c r="F205" s="360"/>
      <c r="G205" s="360"/>
    </row>
    <row r="206" spans="1:7" s="13" customFormat="1" x14ac:dyDescent="0.15">
      <c r="A206" s="23"/>
      <c r="B206" s="23"/>
      <c r="E206" s="23"/>
      <c r="F206" s="360"/>
      <c r="G206" s="360"/>
    </row>
    <row r="207" spans="1:7" s="13" customFormat="1" x14ac:dyDescent="0.15">
      <c r="A207" s="23"/>
      <c r="B207" s="23"/>
      <c r="E207" s="23"/>
      <c r="F207" s="360"/>
      <c r="G207" s="360"/>
    </row>
    <row r="208" spans="1:7" s="13" customFormat="1" x14ac:dyDescent="0.15">
      <c r="A208" s="23"/>
      <c r="B208" s="23"/>
      <c r="E208" s="23"/>
      <c r="F208" s="360"/>
      <c r="G208" s="360"/>
    </row>
    <row r="209" spans="1:7" s="13" customFormat="1" x14ac:dyDescent="0.15">
      <c r="A209" s="23"/>
      <c r="B209" s="23"/>
      <c r="E209" s="23"/>
      <c r="F209" s="360"/>
      <c r="G209" s="360"/>
    </row>
    <row r="210" spans="1:7" s="13" customFormat="1" x14ac:dyDescent="0.15">
      <c r="A210" s="23"/>
      <c r="B210" s="23"/>
      <c r="E210" s="23"/>
      <c r="F210" s="360"/>
      <c r="G210" s="360"/>
    </row>
    <row r="211" spans="1:7" s="13" customFormat="1" x14ac:dyDescent="0.15">
      <c r="A211" s="23"/>
      <c r="B211" s="23"/>
      <c r="E211" s="23"/>
      <c r="F211" s="360"/>
      <c r="G211" s="360"/>
    </row>
    <row r="212" spans="1:7" s="13" customFormat="1" x14ac:dyDescent="0.15">
      <c r="A212" s="23"/>
      <c r="B212" s="23"/>
      <c r="E212" s="23"/>
      <c r="F212" s="360"/>
      <c r="G212" s="360"/>
    </row>
    <row r="213" spans="1:7" s="13" customFormat="1" x14ac:dyDescent="0.15">
      <c r="A213" s="23"/>
      <c r="B213" s="23"/>
      <c r="E213" s="23"/>
      <c r="F213" s="360"/>
      <c r="G213" s="360"/>
    </row>
    <row r="214" spans="1:7" s="13" customFormat="1" x14ac:dyDescent="0.15">
      <c r="A214" s="23"/>
      <c r="B214" s="23"/>
      <c r="E214" s="23"/>
      <c r="F214" s="360"/>
      <c r="G214" s="360"/>
    </row>
    <row r="215" spans="1:7" s="13" customFormat="1" x14ac:dyDescent="0.15">
      <c r="A215" s="23"/>
      <c r="B215" s="23"/>
      <c r="E215" s="23"/>
      <c r="F215" s="360"/>
      <c r="G215" s="360"/>
    </row>
    <row r="216" spans="1:7" s="13" customFormat="1" x14ac:dyDescent="0.15">
      <c r="A216" s="23"/>
      <c r="B216" s="23"/>
      <c r="E216" s="23"/>
      <c r="F216" s="360"/>
      <c r="G216" s="360"/>
    </row>
    <row r="217" spans="1:7" s="13" customFormat="1" x14ac:dyDescent="0.15">
      <c r="A217" s="23"/>
      <c r="B217" s="23"/>
      <c r="E217" s="23"/>
      <c r="F217" s="360"/>
      <c r="G217" s="360"/>
    </row>
    <row r="218" spans="1:7" s="13" customFormat="1" x14ac:dyDescent="0.15">
      <c r="A218" s="23"/>
      <c r="B218" s="23"/>
      <c r="E218" s="23"/>
      <c r="F218" s="360"/>
      <c r="G218" s="360"/>
    </row>
    <row r="219" spans="1:7" s="13" customFormat="1" x14ac:dyDescent="0.15">
      <c r="A219" s="23"/>
      <c r="B219" s="23"/>
      <c r="E219" s="23"/>
      <c r="F219" s="360"/>
      <c r="G219" s="360"/>
    </row>
    <row r="220" spans="1:7" s="13" customFormat="1" x14ac:dyDescent="0.15">
      <c r="A220" s="23"/>
      <c r="B220" s="23"/>
      <c r="E220" s="23"/>
      <c r="F220" s="360"/>
      <c r="G220" s="360"/>
    </row>
    <row r="221" spans="1:7" s="13" customFormat="1" x14ac:dyDescent="0.15">
      <c r="A221" s="23"/>
      <c r="B221" s="23"/>
      <c r="E221" s="23"/>
      <c r="F221" s="360"/>
      <c r="G221" s="360"/>
    </row>
    <row r="222" spans="1:7" s="13" customFormat="1" x14ac:dyDescent="0.15">
      <c r="A222" s="23"/>
      <c r="B222" s="23"/>
      <c r="E222" s="23"/>
      <c r="F222" s="360"/>
      <c r="G222" s="360"/>
    </row>
    <row r="223" spans="1:7" s="13" customFormat="1" x14ac:dyDescent="0.15">
      <c r="A223" s="23"/>
      <c r="B223" s="23"/>
      <c r="E223" s="23"/>
      <c r="F223" s="360"/>
      <c r="G223" s="360"/>
    </row>
    <row r="224" spans="1:7" s="13" customFormat="1" x14ac:dyDescent="0.15">
      <c r="A224" s="23"/>
      <c r="B224" s="23"/>
      <c r="E224" s="23"/>
      <c r="F224" s="360"/>
      <c r="G224" s="360"/>
    </row>
    <row r="225" spans="1:7" s="13" customFormat="1" x14ac:dyDescent="0.15">
      <c r="A225" s="23"/>
      <c r="B225" s="23"/>
      <c r="E225" s="23"/>
      <c r="F225" s="360"/>
      <c r="G225" s="360"/>
    </row>
    <row r="226" spans="1:7" s="13" customFormat="1" x14ac:dyDescent="0.15">
      <c r="A226" s="23"/>
      <c r="B226" s="23"/>
      <c r="E226" s="23"/>
      <c r="F226" s="360"/>
      <c r="G226" s="360"/>
    </row>
    <row r="227" spans="1:7" s="13" customFormat="1" x14ac:dyDescent="0.15">
      <c r="A227" s="23"/>
      <c r="B227" s="23"/>
      <c r="E227" s="23"/>
      <c r="F227" s="360"/>
      <c r="G227" s="360"/>
    </row>
    <row r="228" spans="1:7" s="13" customFormat="1" x14ac:dyDescent="0.15">
      <c r="A228" s="23"/>
      <c r="B228" s="23"/>
      <c r="E228" s="23"/>
      <c r="F228" s="360"/>
      <c r="G228" s="360"/>
    </row>
    <row r="229" spans="1:7" s="13" customFormat="1" x14ac:dyDescent="0.15">
      <c r="A229" s="23"/>
      <c r="B229" s="23"/>
      <c r="E229" s="23"/>
      <c r="F229" s="360"/>
      <c r="G229" s="360"/>
    </row>
    <row r="230" spans="1:7" s="13" customFormat="1" x14ac:dyDescent="0.15">
      <c r="A230" s="23"/>
      <c r="B230" s="23"/>
      <c r="E230" s="23"/>
      <c r="F230" s="360"/>
      <c r="G230" s="360"/>
    </row>
    <row r="231" spans="1:7" s="13" customFormat="1" x14ac:dyDescent="0.15">
      <c r="A231" s="23"/>
      <c r="B231" s="23"/>
      <c r="E231" s="23"/>
      <c r="F231" s="360"/>
      <c r="G231" s="360"/>
    </row>
    <row r="232" spans="1:7" s="13" customFormat="1" x14ac:dyDescent="0.15">
      <c r="A232" s="23"/>
      <c r="B232" s="23"/>
      <c r="E232" s="23"/>
      <c r="F232" s="360"/>
      <c r="G232" s="360"/>
    </row>
    <row r="233" spans="1:7" s="13" customFormat="1" x14ac:dyDescent="0.15">
      <c r="A233" s="23"/>
      <c r="B233" s="23"/>
      <c r="E233" s="23"/>
      <c r="F233" s="360"/>
      <c r="G233" s="360"/>
    </row>
    <row r="234" spans="1:7" s="13" customFormat="1" x14ac:dyDescent="0.15">
      <c r="A234" s="23"/>
      <c r="B234" s="23"/>
      <c r="E234" s="23"/>
      <c r="F234" s="360"/>
      <c r="G234" s="360"/>
    </row>
    <row r="235" spans="1:7" s="13" customFormat="1" x14ac:dyDescent="0.15">
      <c r="A235" s="23"/>
      <c r="B235" s="23"/>
      <c r="E235" s="23"/>
      <c r="F235" s="360"/>
      <c r="G235" s="360"/>
    </row>
    <row r="236" spans="1:7" s="13" customFormat="1" x14ac:dyDescent="0.15">
      <c r="A236" s="23"/>
      <c r="B236" s="23"/>
      <c r="E236" s="23"/>
      <c r="F236" s="360"/>
      <c r="G236" s="360"/>
    </row>
    <row r="237" spans="1:7" s="13" customFormat="1" x14ac:dyDescent="0.15">
      <c r="A237" s="23"/>
      <c r="B237" s="23"/>
      <c r="E237" s="23"/>
      <c r="F237" s="360"/>
      <c r="G237" s="360"/>
    </row>
    <row r="238" spans="1:7" s="13" customFormat="1" x14ac:dyDescent="0.15">
      <c r="A238" s="23"/>
      <c r="B238" s="23"/>
      <c r="E238" s="23"/>
      <c r="F238" s="360"/>
      <c r="G238" s="360"/>
    </row>
    <row r="239" spans="1:7" s="13" customFormat="1" x14ac:dyDescent="0.15">
      <c r="A239" s="23"/>
      <c r="B239" s="23"/>
      <c r="E239" s="23"/>
      <c r="F239" s="360"/>
      <c r="G239" s="360"/>
    </row>
    <row r="240" spans="1:7" s="13" customFormat="1" x14ac:dyDescent="0.15">
      <c r="A240" s="23"/>
      <c r="B240" s="23"/>
      <c r="E240" s="23"/>
      <c r="F240" s="360"/>
      <c r="G240" s="360"/>
    </row>
    <row r="241" spans="1:7" s="13" customFormat="1" x14ac:dyDescent="0.15">
      <c r="A241" s="23"/>
      <c r="B241" s="23"/>
      <c r="E241" s="23"/>
      <c r="F241" s="360"/>
      <c r="G241" s="360"/>
    </row>
    <row r="242" spans="1:7" s="13" customFormat="1" x14ac:dyDescent="0.15">
      <c r="A242" s="23"/>
      <c r="B242" s="23"/>
      <c r="E242" s="23"/>
      <c r="F242" s="360"/>
      <c r="G242" s="360"/>
    </row>
    <row r="243" spans="1:7" s="13" customFormat="1" x14ac:dyDescent="0.15">
      <c r="A243" s="23"/>
      <c r="B243" s="23"/>
      <c r="E243" s="23"/>
      <c r="F243" s="360"/>
      <c r="G243" s="360"/>
    </row>
    <row r="244" spans="1:7" s="13" customFormat="1" x14ac:dyDescent="0.15">
      <c r="A244" s="23"/>
      <c r="B244" s="23"/>
      <c r="E244" s="23"/>
      <c r="F244" s="360"/>
      <c r="G244" s="360"/>
    </row>
    <row r="245" spans="1:7" s="13" customFormat="1" x14ac:dyDescent="0.15">
      <c r="A245" s="23"/>
      <c r="B245" s="23"/>
      <c r="E245" s="23"/>
      <c r="F245" s="360"/>
      <c r="G245" s="360"/>
    </row>
    <row r="246" spans="1:7" s="13" customFormat="1" x14ac:dyDescent="0.15">
      <c r="A246" s="23"/>
      <c r="B246" s="23"/>
      <c r="E246" s="23"/>
      <c r="F246" s="360"/>
      <c r="G246" s="360"/>
    </row>
    <row r="247" spans="1:7" s="13" customFormat="1" x14ac:dyDescent="0.15">
      <c r="A247" s="23"/>
      <c r="B247" s="23"/>
      <c r="E247" s="23"/>
      <c r="F247" s="360"/>
      <c r="G247" s="360"/>
    </row>
    <row r="248" spans="1:7" s="13" customFormat="1" x14ac:dyDescent="0.15">
      <c r="A248" s="23"/>
      <c r="B248" s="23"/>
      <c r="E248" s="23"/>
      <c r="F248" s="360"/>
      <c r="G248" s="360"/>
    </row>
    <row r="249" spans="1:7" s="13" customFormat="1" x14ac:dyDescent="0.15">
      <c r="A249" s="23"/>
      <c r="B249" s="23"/>
      <c r="E249" s="23"/>
      <c r="F249" s="360"/>
      <c r="G249" s="360"/>
    </row>
    <row r="250" spans="1:7" s="13" customFormat="1" x14ac:dyDescent="0.15">
      <c r="A250" s="23"/>
      <c r="B250" s="23"/>
      <c r="E250" s="23"/>
      <c r="F250" s="360"/>
      <c r="G250" s="360"/>
    </row>
    <row r="251" spans="1:7" s="13" customFormat="1" x14ac:dyDescent="0.15">
      <c r="A251" s="23"/>
      <c r="B251" s="23"/>
      <c r="E251" s="23"/>
      <c r="F251" s="360"/>
      <c r="G251" s="360"/>
    </row>
    <row r="252" spans="1:7" s="13" customFormat="1" x14ac:dyDescent="0.15">
      <c r="A252" s="23"/>
      <c r="B252" s="23"/>
      <c r="E252" s="23"/>
      <c r="F252" s="360"/>
      <c r="G252" s="360"/>
    </row>
    <row r="253" spans="1:7" s="13" customFormat="1" x14ac:dyDescent="0.15">
      <c r="A253" s="23"/>
      <c r="B253" s="23"/>
      <c r="E253" s="23"/>
      <c r="F253" s="360"/>
      <c r="G253" s="360"/>
    </row>
    <row r="254" spans="1:7" s="13" customFormat="1" x14ac:dyDescent="0.15">
      <c r="A254" s="23"/>
      <c r="B254" s="23"/>
      <c r="E254" s="23"/>
      <c r="F254" s="360"/>
      <c r="G254" s="360"/>
    </row>
    <row r="255" spans="1:7" s="13" customFormat="1" x14ac:dyDescent="0.15">
      <c r="A255" s="23"/>
      <c r="B255" s="23"/>
      <c r="E255" s="23"/>
      <c r="F255" s="360"/>
      <c r="G255" s="360"/>
    </row>
    <row r="256" spans="1:7" s="13" customFormat="1" x14ac:dyDescent="0.15">
      <c r="A256" s="23"/>
      <c r="B256" s="23"/>
      <c r="E256" s="23"/>
      <c r="F256" s="360"/>
      <c r="G256" s="360"/>
    </row>
    <row r="257" spans="1:7" s="13" customFormat="1" x14ac:dyDescent="0.15">
      <c r="A257" s="23"/>
      <c r="B257" s="23"/>
      <c r="E257" s="23"/>
      <c r="F257" s="360"/>
      <c r="G257" s="360"/>
    </row>
    <row r="258" spans="1:7" s="13" customFormat="1" x14ac:dyDescent="0.15">
      <c r="A258" s="23"/>
      <c r="B258" s="23"/>
      <c r="E258" s="23"/>
      <c r="F258" s="360"/>
      <c r="G258" s="360"/>
    </row>
    <row r="259" spans="1:7" s="13" customFormat="1" x14ac:dyDescent="0.15">
      <c r="A259" s="23"/>
      <c r="B259" s="23"/>
      <c r="E259" s="23"/>
      <c r="F259" s="360"/>
      <c r="G259" s="360"/>
    </row>
    <row r="260" spans="1:7" s="13" customFormat="1" x14ac:dyDescent="0.15">
      <c r="A260" s="23"/>
      <c r="B260" s="23"/>
      <c r="E260" s="23"/>
      <c r="F260" s="360"/>
      <c r="G260" s="360"/>
    </row>
    <row r="261" spans="1:7" s="13" customFormat="1" x14ac:dyDescent="0.15">
      <c r="A261" s="23"/>
      <c r="B261" s="23"/>
      <c r="E261" s="23"/>
      <c r="F261" s="360"/>
      <c r="G261" s="360"/>
    </row>
    <row r="262" spans="1:7" s="13" customFormat="1" x14ac:dyDescent="0.15">
      <c r="A262" s="23"/>
      <c r="B262" s="23"/>
      <c r="E262" s="23"/>
      <c r="F262" s="360"/>
      <c r="G262" s="360"/>
    </row>
    <row r="263" spans="1:7" s="13" customFormat="1" x14ac:dyDescent="0.15">
      <c r="A263" s="23"/>
      <c r="B263" s="23"/>
      <c r="E263" s="23"/>
      <c r="F263" s="360"/>
      <c r="G263" s="360"/>
    </row>
    <row r="264" spans="1:7" s="13" customFormat="1" x14ac:dyDescent="0.15">
      <c r="A264" s="23"/>
      <c r="B264" s="23"/>
      <c r="E264" s="23"/>
      <c r="F264" s="360"/>
      <c r="G264" s="360"/>
    </row>
    <row r="265" spans="1:7" s="13" customFormat="1" x14ac:dyDescent="0.15">
      <c r="A265" s="23"/>
      <c r="B265" s="23"/>
      <c r="E265" s="23"/>
      <c r="F265" s="360"/>
      <c r="G265" s="360"/>
    </row>
    <row r="266" spans="1:7" s="13" customFormat="1" x14ac:dyDescent="0.15">
      <c r="A266" s="23"/>
      <c r="B266" s="23"/>
      <c r="E266" s="23"/>
      <c r="F266" s="360"/>
      <c r="G266" s="360"/>
    </row>
    <row r="267" spans="1:7" s="13" customFormat="1" x14ac:dyDescent="0.15">
      <c r="A267" s="23"/>
      <c r="B267" s="23"/>
      <c r="E267" s="23"/>
      <c r="F267" s="360"/>
      <c r="G267" s="360"/>
    </row>
    <row r="268" spans="1:7" s="13" customFormat="1" x14ac:dyDescent="0.15">
      <c r="A268" s="23"/>
      <c r="B268" s="23"/>
      <c r="E268" s="23"/>
      <c r="F268" s="360"/>
      <c r="G268" s="360"/>
    </row>
    <row r="269" spans="1:7" s="13" customFormat="1" x14ac:dyDescent="0.15">
      <c r="A269" s="23"/>
      <c r="B269" s="23"/>
      <c r="E269" s="23"/>
      <c r="F269" s="360"/>
      <c r="G269" s="360"/>
    </row>
    <row r="270" spans="1:7" s="13" customFormat="1" x14ac:dyDescent="0.15">
      <c r="A270" s="23"/>
      <c r="B270" s="23"/>
      <c r="E270" s="23"/>
      <c r="F270" s="360"/>
      <c r="G270" s="360"/>
    </row>
    <row r="271" spans="1:7" s="13" customFormat="1" x14ac:dyDescent="0.15">
      <c r="A271" s="23"/>
      <c r="B271" s="23"/>
      <c r="E271" s="23"/>
      <c r="F271" s="360"/>
      <c r="G271" s="360"/>
    </row>
    <row r="272" spans="1:7" s="13" customFormat="1" x14ac:dyDescent="0.15">
      <c r="A272" s="23"/>
      <c r="B272" s="23"/>
      <c r="E272" s="23"/>
      <c r="F272" s="360"/>
      <c r="G272" s="360"/>
    </row>
    <row r="273" spans="1:7" s="13" customFormat="1" x14ac:dyDescent="0.15">
      <c r="A273" s="23"/>
      <c r="B273" s="23"/>
      <c r="E273" s="23"/>
      <c r="F273" s="360"/>
      <c r="G273" s="360"/>
    </row>
    <row r="274" spans="1:7" s="13" customFormat="1" x14ac:dyDescent="0.15">
      <c r="A274" s="23"/>
      <c r="B274" s="23"/>
      <c r="E274" s="23"/>
      <c r="F274" s="360"/>
      <c r="G274" s="360"/>
    </row>
    <row r="275" spans="1:7" s="13" customFormat="1" x14ac:dyDescent="0.15">
      <c r="A275" s="23"/>
      <c r="B275" s="23"/>
      <c r="E275" s="23"/>
      <c r="F275" s="360"/>
      <c r="G275" s="360"/>
    </row>
    <row r="276" spans="1:7" s="13" customFormat="1" x14ac:dyDescent="0.15">
      <c r="A276" s="23"/>
      <c r="B276" s="23"/>
      <c r="E276" s="23"/>
      <c r="F276" s="360"/>
      <c r="G276" s="360"/>
    </row>
    <row r="277" spans="1:7" s="13" customFormat="1" x14ac:dyDescent="0.15">
      <c r="A277" s="23"/>
      <c r="B277" s="23"/>
      <c r="E277" s="23"/>
      <c r="F277" s="360"/>
      <c r="G277" s="360"/>
    </row>
    <row r="278" spans="1:7" s="13" customFormat="1" x14ac:dyDescent="0.15">
      <c r="A278" s="23"/>
      <c r="B278" s="23"/>
      <c r="E278" s="23"/>
      <c r="F278" s="360"/>
      <c r="G278" s="360"/>
    </row>
    <row r="279" spans="1:7" s="13" customFormat="1" x14ac:dyDescent="0.15">
      <c r="A279" s="23"/>
      <c r="B279" s="23"/>
      <c r="E279" s="23"/>
      <c r="F279" s="360"/>
      <c r="G279" s="360"/>
    </row>
    <row r="280" spans="1:7" s="13" customFormat="1" x14ac:dyDescent="0.15">
      <c r="A280" s="23"/>
      <c r="B280" s="23"/>
      <c r="E280" s="23"/>
      <c r="F280" s="360"/>
      <c r="G280" s="360"/>
    </row>
    <row r="281" spans="1:7" s="13" customFormat="1" x14ac:dyDescent="0.15">
      <c r="A281" s="23"/>
      <c r="B281" s="23"/>
      <c r="E281" s="23"/>
      <c r="F281" s="360"/>
      <c r="G281" s="360"/>
    </row>
    <row r="282" spans="1:7" s="13" customFormat="1" x14ac:dyDescent="0.15">
      <c r="A282" s="23"/>
      <c r="B282" s="23"/>
      <c r="E282" s="23"/>
      <c r="F282" s="360"/>
      <c r="G282" s="360"/>
    </row>
    <row r="283" spans="1:7" s="13" customFormat="1" x14ac:dyDescent="0.15">
      <c r="A283" s="23"/>
      <c r="B283" s="23"/>
      <c r="E283" s="23"/>
      <c r="F283" s="360"/>
      <c r="G283" s="360"/>
    </row>
    <row r="284" spans="1:7" s="13" customFormat="1" x14ac:dyDescent="0.15">
      <c r="A284" s="23"/>
      <c r="B284" s="23"/>
      <c r="E284" s="23"/>
      <c r="F284" s="360"/>
      <c r="G284" s="360"/>
    </row>
    <row r="285" spans="1:7" s="13" customFormat="1" x14ac:dyDescent="0.15">
      <c r="A285" s="23"/>
      <c r="B285" s="23"/>
      <c r="E285" s="23"/>
      <c r="F285" s="360"/>
      <c r="G285" s="360"/>
    </row>
    <row r="286" spans="1:7" s="13" customFormat="1" x14ac:dyDescent="0.15">
      <c r="A286" s="23"/>
      <c r="B286" s="23"/>
      <c r="E286" s="23"/>
      <c r="F286" s="360"/>
      <c r="G286" s="360"/>
    </row>
    <row r="287" spans="1:7" s="13" customFormat="1" x14ac:dyDescent="0.15">
      <c r="A287" s="23"/>
      <c r="B287" s="23"/>
      <c r="E287" s="23"/>
      <c r="F287" s="360"/>
      <c r="G287" s="360"/>
    </row>
    <row r="288" spans="1:7" s="13" customFormat="1" x14ac:dyDescent="0.15">
      <c r="A288" s="23"/>
      <c r="B288" s="23"/>
      <c r="E288" s="23"/>
      <c r="F288" s="360"/>
      <c r="G288" s="360"/>
    </row>
    <row r="289" spans="1:7" s="13" customFormat="1" x14ac:dyDescent="0.15">
      <c r="A289" s="23"/>
      <c r="B289" s="23"/>
      <c r="E289" s="23"/>
      <c r="F289" s="360"/>
      <c r="G289" s="360"/>
    </row>
    <row r="290" spans="1:7" s="13" customFormat="1" x14ac:dyDescent="0.15">
      <c r="A290" s="23"/>
      <c r="B290" s="23"/>
      <c r="E290" s="23"/>
      <c r="F290" s="360"/>
      <c r="G290" s="360"/>
    </row>
    <row r="291" spans="1:7" s="13" customFormat="1" x14ac:dyDescent="0.15">
      <c r="A291" s="23"/>
      <c r="B291" s="23"/>
      <c r="E291" s="23"/>
      <c r="F291" s="360"/>
      <c r="G291" s="360"/>
    </row>
    <row r="292" spans="1:7" s="13" customFormat="1" x14ac:dyDescent="0.15">
      <c r="A292" s="23"/>
      <c r="B292" s="23"/>
      <c r="E292" s="23"/>
      <c r="F292" s="360"/>
      <c r="G292" s="360"/>
    </row>
    <row r="293" spans="1:7" s="13" customFormat="1" x14ac:dyDescent="0.15">
      <c r="A293" s="23"/>
      <c r="B293" s="23"/>
      <c r="E293" s="23"/>
      <c r="F293" s="360"/>
      <c r="G293" s="360"/>
    </row>
    <row r="294" spans="1:7" s="13" customFormat="1" x14ac:dyDescent="0.15">
      <c r="A294" s="23"/>
      <c r="B294" s="23"/>
      <c r="E294" s="23"/>
      <c r="F294" s="360"/>
      <c r="G294" s="360"/>
    </row>
    <row r="295" spans="1:7" s="13" customFormat="1" x14ac:dyDescent="0.15">
      <c r="A295" s="23"/>
      <c r="B295" s="23"/>
      <c r="E295" s="23"/>
      <c r="F295" s="360"/>
      <c r="G295" s="360"/>
    </row>
    <row r="296" spans="1:7" s="13" customFormat="1" x14ac:dyDescent="0.15">
      <c r="A296" s="23"/>
      <c r="B296" s="23"/>
      <c r="E296" s="23"/>
      <c r="F296" s="360"/>
      <c r="G296" s="360"/>
    </row>
    <row r="297" spans="1:7" s="13" customFormat="1" x14ac:dyDescent="0.15">
      <c r="A297" s="23"/>
      <c r="B297" s="23"/>
      <c r="E297" s="23"/>
      <c r="F297" s="360"/>
      <c r="G297" s="360"/>
    </row>
    <row r="298" spans="1:7" s="13" customFormat="1" x14ac:dyDescent="0.15">
      <c r="A298" s="23"/>
      <c r="B298" s="23"/>
      <c r="E298" s="23"/>
      <c r="F298" s="360"/>
      <c r="G298" s="360"/>
    </row>
    <row r="299" spans="1:7" s="13" customFormat="1" x14ac:dyDescent="0.15">
      <c r="A299" s="23"/>
      <c r="B299" s="23"/>
      <c r="E299" s="23"/>
      <c r="F299" s="360"/>
      <c r="G299" s="360"/>
    </row>
    <row r="300" spans="1:7" s="13" customFormat="1" x14ac:dyDescent="0.15">
      <c r="A300" s="23"/>
      <c r="B300" s="23"/>
      <c r="E300" s="23"/>
      <c r="F300" s="360"/>
      <c r="G300" s="360"/>
    </row>
    <row r="301" spans="1:7" s="13" customFormat="1" x14ac:dyDescent="0.15">
      <c r="A301" s="23"/>
      <c r="B301" s="23"/>
      <c r="E301" s="23"/>
      <c r="F301" s="360"/>
      <c r="G301" s="360"/>
    </row>
    <row r="302" spans="1:7" s="13" customFormat="1" x14ac:dyDescent="0.15">
      <c r="A302" s="23"/>
      <c r="B302" s="23"/>
      <c r="E302" s="23"/>
      <c r="F302" s="360"/>
      <c r="G302" s="360"/>
    </row>
    <row r="303" spans="1:7" s="13" customFormat="1" x14ac:dyDescent="0.15">
      <c r="A303" s="23"/>
      <c r="B303" s="23"/>
      <c r="E303" s="23"/>
      <c r="F303" s="360"/>
      <c r="G303" s="360"/>
    </row>
    <row r="304" spans="1:7" s="13" customFormat="1" x14ac:dyDescent="0.15">
      <c r="A304" s="23"/>
      <c r="B304" s="23"/>
      <c r="E304" s="23"/>
      <c r="F304" s="360"/>
      <c r="G304" s="360"/>
    </row>
    <row r="305" spans="1:7" s="13" customFormat="1" x14ac:dyDescent="0.15">
      <c r="A305" s="23"/>
      <c r="B305" s="23"/>
      <c r="E305" s="23"/>
      <c r="F305" s="360"/>
      <c r="G305" s="360"/>
    </row>
    <row r="306" spans="1:7" s="13" customFormat="1" x14ac:dyDescent="0.15">
      <c r="A306" s="23"/>
      <c r="B306" s="23"/>
      <c r="E306" s="23"/>
      <c r="F306" s="360"/>
      <c r="G306" s="360"/>
    </row>
    <row r="307" spans="1:7" s="13" customFormat="1" x14ac:dyDescent="0.15">
      <c r="A307" s="23"/>
      <c r="B307" s="23"/>
      <c r="E307" s="23"/>
      <c r="F307" s="360"/>
      <c r="G307" s="360"/>
    </row>
    <row r="308" spans="1:7" s="13" customFormat="1" x14ac:dyDescent="0.15">
      <c r="A308" s="23"/>
      <c r="B308" s="23"/>
      <c r="E308" s="23"/>
      <c r="F308" s="360"/>
      <c r="G308" s="360"/>
    </row>
    <row r="309" spans="1:7" s="13" customFormat="1" x14ac:dyDescent="0.15">
      <c r="A309" s="23"/>
      <c r="B309" s="23"/>
      <c r="E309" s="23"/>
      <c r="F309" s="360"/>
      <c r="G309" s="360"/>
    </row>
    <row r="310" spans="1:7" s="13" customFormat="1" x14ac:dyDescent="0.15">
      <c r="A310" s="23"/>
      <c r="B310" s="23"/>
      <c r="E310" s="23"/>
      <c r="F310" s="360"/>
      <c r="G310" s="360"/>
    </row>
    <row r="311" spans="1:7" s="13" customFormat="1" x14ac:dyDescent="0.15">
      <c r="A311" s="23"/>
      <c r="B311" s="23"/>
      <c r="E311" s="23"/>
      <c r="F311" s="360"/>
      <c r="G311" s="360"/>
    </row>
    <row r="312" spans="1:7" s="13" customFormat="1" x14ac:dyDescent="0.15">
      <c r="A312" s="23"/>
      <c r="B312" s="23"/>
      <c r="E312" s="23"/>
      <c r="F312" s="360"/>
      <c r="G312" s="360"/>
    </row>
    <row r="313" spans="1:7" s="13" customFormat="1" x14ac:dyDescent="0.15">
      <c r="A313" s="23"/>
      <c r="B313" s="23"/>
      <c r="E313" s="23"/>
      <c r="F313" s="360"/>
      <c r="G313" s="360"/>
    </row>
    <row r="314" spans="1:7" s="13" customFormat="1" x14ac:dyDescent="0.15">
      <c r="A314" s="23"/>
      <c r="B314" s="23"/>
      <c r="E314" s="23"/>
      <c r="F314" s="360"/>
      <c r="G314" s="360"/>
    </row>
    <row r="315" spans="1:7" s="13" customFormat="1" x14ac:dyDescent="0.15">
      <c r="A315" s="23"/>
      <c r="B315" s="23"/>
      <c r="E315" s="23"/>
      <c r="F315" s="360"/>
      <c r="G315" s="360"/>
    </row>
    <row r="316" spans="1:7" s="13" customFormat="1" x14ac:dyDescent="0.15">
      <c r="A316" s="23"/>
      <c r="B316" s="23"/>
      <c r="E316" s="23"/>
      <c r="F316" s="360"/>
      <c r="G316" s="360"/>
    </row>
    <row r="317" spans="1:7" s="13" customFormat="1" x14ac:dyDescent="0.15">
      <c r="A317" s="23"/>
      <c r="B317" s="23"/>
      <c r="E317" s="23"/>
      <c r="F317" s="360"/>
      <c r="G317" s="360"/>
    </row>
    <row r="318" spans="1:7" s="13" customFormat="1" x14ac:dyDescent="0.15">
      <c r="A318" s="23"/>
      <c r="B318" s="23"/>
      <c r="E318" s="23"/>
      <c r="F318" s="360"/>
      <c r="G318" s="360"/>
    </row>
    <row r="319" spans="1:7" s="13" customFormat="1" x14ac:dyDescent="0.15">
      <c r="A319" s="23"/>
      <c r="B319" s="23"/>
      <c r="E319" s="23"/>
      <c r="F319" s="360"/>
      <c r="G319" s="360"/>
    </row>
    <row r="320" spans="1:7" s="13" customFormat="1" x14ac:dyDescent="0.15">
      <c r="A320" s="23"/>
      <c r="B320" s="23"/>
      <c r="E320" s="23"/>
      <c r="F320" s="360"/>
      <c r="G320" s="360"/>
    </row>
    <row r="321" spans="1:7" s="13" customFormat="1" x14ac:dyDescent="0.15">
      <c r="A321" s="23"/>
      <c r="B321" s="23"/>
      <c r="E321" s="23"/>
      <c r="F321" s="360"/>
      <c r="G321" s="360"/>
    </row>
    <row r="322" spans="1:7" s="13" customFormat="1" x14ac:dyDescent="0.15">
      <c r="A322" s="23"/>
      <c r="B322" s="23"/>
      <c r="E322" s="23"/>
      <c r="F322" s="360"/>
      <c r="G322" s="360"/>
    </row>
    <row r="323" spans="1:7" s="13" customFormat="1" x14ac:dyDescent="0.15">
      <c r="A323" s="23"/>
      <c r="B323" s="23"/>
      <c r="E323" s="23"/>
      <c r="F323" s="360"/>
      <c r="G323" s="360"/>
    </row>
    <row r="324" spans="1:7" s="13" customFormat="1" x14ac:dyDescent="0.15">
      <c r="A324" s="23"/>
      <c r="B324" s="23"/>
      <c r="E324" s="23"/>
      <c r="F324" s="360"/>
      <c r="G324" s="360"/>
    </row>
    <row r="325" spans="1:7" s="13" customFormat="1" x14ac:dyDescent="0.15">
      <c r="A325" s="23"/>
      <c r="B325" s="23"/>
      <c r="E325" s="23"/>
      <c r="F325" s="360"/>
      <c r="G325" s="360"/>
    </row>
    <row r="326" spans="1:7" s="13" customFormat="1" x14ac:dyDescent="0.15">
      <c r="A326" s="23"/>
      <c r="B326" s="23"/>
      <c r="E326" s="23"/>
      <c r="F326" s="360"/>
      <c r="G326" s="360"/>
    </row>
    <row r="327" spans="1:7" s="13" customFormat="1" x14ac:dyDescent="0.15">
      <c r="A327" s="23"/>
      <c r="B327" s="23"/>
      <c r="E327" s="23"/>
      <c r="F327" s="360"/>
      <c r="G327" s="360"/>
    </row>
    <row r="328" spans="1:7" s="13" customFormat="1" x14ac:dyDescent="0.15">
      <c r="A328" s="23"/>
      <c r="B328" s="23"/>
      <c r="E328" s="23"/>
      <c r="F328" s="360"/>
      <c r="G328" s="360"/>
    </row>
    <row r="329" spans="1:7" s="13" customFormat="1" x14ac:dyDescent="0.15">
      <c r="A329" s="23"/>
      <c r="B329" s="23"/>
      <c r="E329" s="23"/>
      <c r="F329" s="360"/>
      <c r="G329" s="360"/>
    </row>
    <row r="330" spans="1:7" s="13" customFormat="1" x14ac:dyDescent="0.15">
      <c r="A330" s="23"/>
      <c r="B330" s="23"/>
      <c r="E330" s="23"/>
      <c r="F330" s="360"/>
      <c r="G330" s="360"/>
    </row>
    <row r="331" spans="1:7" s="13" customFormat="1" x14ac:dyDescent="0.15">
      <c r="A331" s="23"/>
      <c r="B331" s="23"/>
      <c r="E331" s="23"/>
      <c r="F331" s="360"/>
      <c r="G331" s="360"/>
    </row>
    <row r="332" spans="1:7" s="13" customFormat="1" x14ac:dyDescent="0.15">
      <c r="A332" s="23"/>
      <c r="B332" s="23"/>
      <c r="E332" s="23"/>
      <c r="F332" s="360"/>
      <c r="G332" s="360"/>
    </row>
    <row r="333" spans="1:7" s="13" customFormat="1" x14ac:dyDescent="0.15">
      <c r="A333" s="23"/>
      <c r="B333" s="23"/>
      <c r="E333" s="23"/>
      <c r="F333" s="360"/>
      <c r="G333" s="360"/>
    </row>
    <row r="334" spans="1:7" s="13" customFormat="1" x14ac:dyDescent="0.15">
      <c r="A334" s="23"/>
      <c r="B334" s="23"/>
      <c r="E334" s="23"/>
      <c r="F334" s="360"/>
      <c r="G334" s="360"/>
    </row>
    <row r="335" spans="1:7" s="13" customFormat="1" x14ac:dyDescent="0.15">
      <c r="A335" s="23"/>
      <c r="B335" s="23"/>
      <c r="E335" s="23"/>
      <c r="F335" s="360"/>
      <c r="G335" s="360"/>
    </row>
    <row r="336" spans="1:7" s="13" customFormat="1" x14ac:dyDescent="0.15">
      <c r="A336" s="23"/>
      <c r="B336" s="23"/>
      <c r="E336" s="23"/>
      <c r="F336" s="360"/>
      <c r="G336" s="360"/>
    </row>
    <row r="337" spans="1:7" s="13" customFormat="1" x14ac:dyDescent="0.15">
      <c r="A337" s="23"/>
      <c r="B337" s="23"/>
      <c r="E337" s="23"/>
      <c r="F337" s="360"/>
      <c r="G337" s="360"/>
    </row>
    <row r="338" spans="1:7" s="13" customFormat="1" x14ac:dyDescent="0.15">
      <c r="A338" s="23"/>
      <c r="B338" s="23"/>
      <c r="E338" s="23"/>
      <c r="F338" s="360"/>
      <c r="G338" s="360"/>
    </row>
    <row r="339" spans="1:7" s="13" customFormat="1" x14ac:dyDescent="0.15">
      <c r="A339" s="23"/>
      <c r="B339" s="23"/>
      <c r="E339" s="23"/>
      <c r="F339" s="360"/>
      <c r="G339" s="360"/>
    </row>
    <row r="340" spans="1:7" s="13" customFormat="1" x14ac:dyDescent="0.15">
      <c r="A340" s="23"/>
      <c r="B340" s="23"/>
      <c r="E340" s="23"/>
      <c r="F340" s="360"/>
      <c r="G340" s="360"/>
    </row>
    <row r="341" spans="1:7" s="13" customFormat="1" x14ac:dyDescent="0.15">
      <c r="A341" s="23"/>
      <c r="B341" s="23"/>
      <c r="E341" s="23"/>
      <c r="F341" s="360"/>
      <c r="G341" s="360"/>
    </row>
    <row r="342" spans="1:7" s="13" customFormat="1" x14ac:dyDescent="0.15">
      <c r="A342" s="23"/>
      <c r="B342" s="23"/>
      <c r="E342" s="23"/>
      <c r="F342" s="360"/>
      <c r="G342" s="360"/>
    </row>
    <row r="343" spans="1:7" s="13" customFormat="1" x14ac:dyDescent="0.15">
      <c r="A343" s="23"/>
      <c r="B343" s="23"/>
      <c r="E343" s="23"/>
      <c r="F343" s="360"/>
      <c r="G343" s="360"/>
    </row>
    <row r="344" spans="1:7" s="13" customFormat="1" x14ac:dyDescent="0.15">
      <c r="A344" s="23"/>
      <c r="B344" s="23"/>
      <c r="E344" s="23"/>
      <c r="F344" s="360"/>
      <c r="G344" s="360"/>
    </row>
    <row r="345" spans="1:7" s="13" customFormat="1" x14ac:dyDescent="0.15">
      <c r="A345" s="23"/>
      <c r="B345" s="23"/>
      <c r="E345" s="23"/>
      <c r="F345" s="360"/>
      <c r="G345" s="360"/>
    </row>
    <row r="346" spans="1:7" s="13" customFormat="1" x14ac:dyDescent="0.15">
      <c r="A346" s="23"/>
      <c r="B346" s="23"/>
      <c r="E346" s="23"/>
      <c r="F346" s="360"/>
      <c r="G346" s="360"/>
    </row>
    <row r="347" spans="1:7" s="13" customFormat="1" x14ac:dyDescent="0.15">
      <c r="A347" s="23"/>
      <c r="B347" s="23"/>
      <c r="E347" s="23"/>
      <c r="F347" s="360"/>
      <c r="G347" s="360"/>
    </row>
    <row r="348" spans="1:7" s="13" customFormat="1" x14ac:dyDescent="0.15">
      <c r="A348" s="23"/>
      <c r="B348" s="23"/>
      <c r="E348" s="23"/>
      <c r="F348" s="360"/>
      <c r="G348" s="360"/>
    </row>
    <row r="349" spans="1:7" s="13" customFormat="1" x14ac:dyDescent="0.15">
      <c r="A349" s="23"/>
      <c r="B349" s="23"/>
      <c r="E349" s="23"/>
      <c r="F349" s="360"/>
      <c r="G349" s="360"/>
    </row>
    <row r="350" spans="1:7" s="13" customFormat="1" x14ac:dyDescent="0.15">
      <c r="A350" s="23"/>
      <c r="B350" s="23"/>
      <c r="E350" s="23"/>
      <c r="F350" s="360"/>
      <c r="G350" s="360"/>
    </row>
    <row r="351" spans="1:7" s="13" customFormat="1" x14ac:dyDescent="0.15">
      <c r="A351" s="23"/>
      <c r="B351" s="23"/>
      <c r="E351" s="23"/>
      <c r="F351" s="360"/>
      <c r="G351" s="360"/>
    </row>
    <row r="352" spans="1:7" s="13" customFormat="1" x14ac:dyDescent="0.15">
      <c r="A352" s="23"/>
      <c r="B352" s="23"/>
      <c r="E352" s="23"/>
      <c r="F352" s="360"/>
      <c r="G352" s="360"/>
    </row>
    <row r="353" spans="1:7" s="13" customFormat="1" x14ac:dyDescent="0.15">
      <c r="A353" s="23"/>
      <c r="B353" s="23"/>
      <c r="E353" s="23"/>
      <c r="F353" s="360"/>
      <c r="G353" s="360"/>
    </row>
    <row r="354" spans="1:7" s="13" customFormat="1" x14ac:dyDescent="0.15">
      <c r="A354" s="23"/>
      <c r="B354" s="23"/>
      <c r="E354" s="23"/>
      <c r="F354" s="360"/>
      <c r="G354" s="360"/>
    </row>
    <row r="355" spans="1:7" s="13" customFormat="1" x14ac:dyDescent="0.15">
      <c r="A355" s="23"/>
      <c r="B355" s="23"/>
      <c r="E355" s="23"/>
      <c r="F355" s="360"/>
      <c r="G355" s="360"/>
    </row>
    <row r="356" spans="1:7" s="13" customFormat="1" x14ac:dyDescent="0.15">
      <c r="A356" s="23"/>
      <c r="B356" s="23"/>
      <c r="E356" s="23"/>
      <c r="F356" s="360"/>
      <c r="G356" s="360"/>
    </row>
    <row r="357" spans="1:7" s="13" customFormat="1" x14ac:dyDescent="0.15">
      <c r="A357" s="23"/>
      <c r="B357" s="23"/>
      <c r="E357" s="23"/>
      <c r="F357" s="360"/>
      <c r="G357" s="360"/>
    </row>
    <row r="358" spans="1:7" s="13" customFormat="1" x14ac:dyDescent="0.15">
      <c r="A358" s="23"/>
      <c r="B358" s="23"/>
      <c r="E358" s="23"/>
      <c r="F358" s="360"/>
      <c r="G358" s="360"/>
    </row>
    <row r="359" spans="1:7" s="13" customFormat="1" x14ac:dyDescent="0.15">
      <c r="A359" s="23"/>
      <c r="B359" s="23"/>
      <c r="E359" s="23"/>
      <c r="F359" s="360"/>
      <c r="G359" s="360"/>
    </row>
    <row r="360" spans="1:7" s="13" customFormat="1" x14ac:dyDescent="0.15">
      <c r="A360" s="23"/>
      <c r="B360" s="23"/>
      <c r="E360" s="23"/>
      <c r="F360" s="360"/>
      <c r="G360" s="360"/>
    </row>
    <row r="361" spans="1:7" s="13" customFormat="1" x14ac:dyDescent="0.15">
      <c r="A361" s="23"/>
      <c r="B361" s="23"/>
      <c r="E361" s="23"/>
      <c r="F361" s="360"/>
      <c r="G361" s="360"/>
    </row>
    <row r="362" spans="1:7" s="13" customFormat="1" x14ac:dyDescent="0.15">
      <c r="A362" s="23"/>
      <c r="B362" s="23"/>
      <c r="E362" s="23"/>
      <c r="F362" s="360"/>
      <c r="G362" s="360"/>
    </row>
    <row r="363" spans="1:7" s="13" customFormat="1" x14ac:dyDescent="0.15">
      <c r="A363" s="23"/>
      <c r="B363" s="23"/>
      <c r="E363" s="23"/>
      <c r="F363" s="360"/>
      <c r="G363" s="360"/>
    </row>
    <row r="364" spans="1:7" s="13" customFormat="1" x14ac:dyDescent="0.15">
      <c r="A364" s="23"/>
      <c r="B364" s="23"/>
      <c r="E364" s="23"/>
      <c r="F364" s="360"/>
      <c r="G364" s="360"/>
    </row>
    <row r="365" spans="1:7" s="13" customFormat="1" x14ac:dyDescent="0.15">
      <c r="A365" s="23"/>
      <c r="B365" s="23"/>
      <c r="E365" s="23"/>
      <c r="F365" s="360"/>
      <c r="G365" s="360"/>
    </row>
    <row r="366" spans="1:7" s="13" customFormat="1" x14ac:dyDescent="0.15">
      <c r="A366" s="23"/>
      <c r="B366" s="23"/>
      <c r="E366" s="23"/>
      <c r="F366" s="360"/>
      <c r="G366" s="360"/>
    </row>
    <row r="367" spans="1:7" s="13" customFormat="1" x14ac:dyDescent="0.15">
      <c r="A367" s="23"/>
      <c r="B367" s="23"/>
      <c r="E367" s="23"/>
      <c r="F367" s="360"/>
      <c r="G367" s="360"/>
    </row>
    <row r="368" spans="1:7" s="13" customFormat="1" x14ac:dyDescent="0.15">
      <c r="A368" s="23"/>
      <c r="B368" s="23"/>
      <c r="E368" s="23"/>
      <c r="F368" s="360"/>
      <c r="G368" s="360"/>
    </row>
    <row r="369" spans="1:7" s="13" customFormat="1" x14ac:dyDescent="0.15">
      <c r="A369" s="23"/>
      <c r="B369" s="23"/>
      <c r="E369" s="23"/>
      <c r="F369" s="360"/>
      <c r="G369" s="360"/>
    </row>
    <row r="370" spans="1:7" s="13" customFormat="1" x14ac:dyDescent="0.15">
      <c r="A370" s="23"/>
      <c r="B370" s="23"/>
      <c r="E370" s="23"/>
      <c r="F370" s="360"/>
      <c r="G370" s="360"/>
    </row>
    <row r="371" spans="1:7" s="13" customFormat="1" x14ac:dyDescent="0.15">
      <c r="A371" s="23"/>
      <c r="B371" s="23"/>
      <c r="E371" s="23"/>
      <c r="F371" s="360"/>
      <c r="G371" s="360"/>
    </row>
    <row r="372" spans="1:7" s="13" customFormat="1" x14ac:dyDescent="0.15">
      <c r="A372" s="23"/>
      <c r="B372" s="23"/>
      <c r="E372" s="23"/>
      <c r="F372" s="360"/>
      <c r="G372" s="360"/>
    </row>
    <row r="373" spans="1:7" s="13" customFormat="1" x14ac:dyDescent="0.15">
      <c r="A373" s="23"/>
      <c r="B373" s="23"/>
      <c r="E373" s="23"/>
      <c r="F373" s="360"/>
      <c r="G373" s="360"/>
    </row>
    <row r="374" spans="1:7" s="13" customFormat="1" x14ac:dyDescent="0.15">
      <c r="A374" s="23"/>
      <c r="B374" s="23"/>
      <c r="E374" s="23"/>
      <c r="F374" s="360"/>
      <c r="G374" s="360"/>
    </row>
    <row r="375" spans="1:7" s="13" customFormat="1" x14ac:dyDescent="0.15">
      <c r="A375" s="23"/>
      <c r="B375" s="23"/>
      <c r="E375" s="23"/>
      <c r="F375" s="360"/>
      <c r="G375" s="360"/>
    </row>
    <row r="376" spans="1:7" s="13" customFormat="1" x14ac:dyDescent="0.15">
      <c r="A376" s="23"/>
      <c r="B376" s="23"/>
      <c r="E376" s="23"/>
      <c r="F376" s="360"/>
      <c r="G376" s="360"/>
    </row>
    <row r="377" spans="1:7" s="13" customFormat="1" x14ac:dyDescent="0.15">
      <c r="A377" s="23"/>
      <c r="B377" s="23"/>
      <c r="E377" s="23"/>
      <c r="F377" s="360"/>
      <c r="G377" s="360"/>
    </row>
    <row r="378" spans="1:7" s="13" customFormat="1" x14ac:dyDescent="0.15">
      <c r="A378" s="23"/>
      <c r="B378" s="23"/>
      <c r="E378" s="23"/>
      <c r="F378" s="360"/>
      <c r="G378" s="360"/>
    </row>
    <row r="379" spans="1:7" s="13" customFormat="1" x14ac:dyDescent="0.15">
      <c r="A379" s="23"/>
      <c r="B379" s="23"/>
      <c r="E379" s="23"/>
      <c r="F379" s="360"/>
      <c r="G379" s="360"/>
    </row>
    <row r="380" spans="1:7" s="13" customFormat="1" x14ac:dyDescent="0.15">
      <c r="A380" s="23"/>
      <c r="B380" s="23"/>
      <c r="E380" s="23"/>
      <c r="F380" s="360"/>
      <c r="G380" s="360"/>
    </row>
    <row r="381" spans="1:7" s="13" customFormat="1" x14ac:dyDescent="0.15">
      <c r="A381" s="23"/>
      <c r="B381" s="23"/>
      <c r="E381" s="23"/>
      <c r="F381" s="360"/>
      <c r="G381" s="360"/>
    </row>
    <row r="382" spans="1:7" s="13" customFormat="1" x14ac:dyDescent="0.15">
      <c r="A382" s="23"/>
      <c r="B382" s="23"/>
      <c r="E382" s="23"/>
      <c r="F382" s="360"/>
      <c r="G382" s="360"/>
    </row>
    <row r="383" spans="1:7" s="13" customFormat="1" x14ac:dyDescent="0.15">
      <c r="A383" s="23"/>
      <c r="B383" s="23"/>
      <c r="E383" s="23"/>
      <c r="F383" s="360"/>
      <c r="G383" s="360"/>
    </row>
    <row r="384" spans="1:7" s="13" customFormat="1" x14ac:dyDescent="0.15">
      <c r="A384" s="23"/>
      <c r="B384" s="23"/>
      <c r="E384" s="23"/>
      <c r="F384" s="360"/>
      <c r="G384" s="360"/>
    </row>
    <row r="385" spans="1:7" s="13" customFormat="1" x14ac:dyDescent="0.15">
      <c r="A385" s="23"/>
      <c r="B385" s="23"/>
      <c r="E385" s="23"/>
      <c r="F385" s="360"/>
      <c r="G385" s="360"/>
    </row>
    <row r="386" spans="1:7" s="13" customFormat="1" x14ac:dyDescent="0.15">
      <c r="A386" s="23"/>
      <c r="B386" s="23"/>
      <c r="E386" s="23"/>
      <c r="F386" s="360"/>
      <c r="G386" s="360"/>
    </row>
    <row r="387" spans="1:7" s="13" customFormat="1" x14ac:dyDescent="0.15">
      <c r="A387" s="23"/>
      <c r="B387" s="23"/>
      <c r="E387" s="23"/>
      <c r="F387" s="360"/>
      <c r="G387" s="360"/>
    </row>
    <row r="388" spans="1:7" s="13" customFormat="1" x14ac:dyDescent="0.15">
      <c r="A388" s="23"/>
      <c r="B388" s="23"/>
      <c r="E388" s="23"/>
      <c r="F388" s="360"/>
      <c r="G388" s="360"/>
    </row>
    <row r="389" spans="1:7" s="13" customFormat="1" x14ac:dyDescent="0.15">
      <c r="A389" s="23"/>
      <c r="B389" s="23"/>
      <c r="E389" s="23"/>
      <c r="F389" s="360"/>
      <c r="G389" s="360"/>
    </row>
    <row r="390" spans="1:7" s="13" customFormat="1" x14ac:dyDescent="0.15">
      <c r="A390" s="23"/>
      <c r="B390" s="23"/>
      <c r="E390" s="23"/>
      <c r="F390" s="360"/>
      <c r="G390" s="360"/>
    </row>
    <row r="391" spans="1:7" s="13" customFormat="1" x14ac:dyDescent="0.15">
      <c r="A391" s="23"/>
      <c r="B391" s="23"/>
      <c r="E391" s="23"/>
      <c r="F391" s="360"/>
      <c r="G391" s="360"/>
    </row>
    <row r="392" spans="1:7" s="13" customFormat="1" x14ac:dyDescent="0.15">
      <c r="A392" s="23"/>
      <c r="B392" s="23"/>
      <c r="E392" s="23"/>
      <c r="F392" s="360"/>
      <c r="G392" s="360"/>
    </row>
    <row r="393" spans="1:7" s="13" customFormat="1" x14ac:dyDescent="0.15">
      <c r="A393" s="23"/>
      <c r="B393" s="23"/>
      <c r="E393" s="23"/>
      <c r="F393" s="360"/>
      <c r="G393" s="360"/>
    </row>
    <row r="394" spans="1:7" s="13" customFormat="1" x14ac:dyDescent="0.15">
      <c r="A394" s="23"/>
      <c r="B394" s="23"/>
      <c r="E394" s="23"/>
      <c r="F394" s="360"/>
      <c r="G394" s="360"/>
    </row>
    <row r="395" spans="1:7" s="13" customFormat="1" x14ac:dyDescent="0.15">
      <c r="A395" s="23"/>
      <c r="B395" s="23"/>
      <c r="E395" s="23"/>
      <c r="F395" s="360"/>
      <c r="G395" s="360"/>
    </row>
  </sheetData>
  <mergeCells count="5">
    <mergeCell ref="A1:G1"/>
    <mergeCell ref="A2:G2"/>
    <mergeCell ref="A157:F157"/>
    <mergeCell ref="A6:G6"/>
    <mergeCell ref="A7:G7"/>
  </mergeCells>
  <pageMargins left="0.51181102362204722" right="0.51181102362204722" top="0.55118110236220474" bottom="0.55118110236220474" header="0.31496062992125984" footer="0.31496062992125984"/>
  <pageSetup paperSize="9" scale="75"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561"/>
  <sheetViews>
    <sheetView view="pageBreakPreview" zoomScale="87" zoomScaleSheetLayoutView="85" workbookViewId="0">
      <selection sqref="A1:K2"/>
    </sheetView>
  </sheetViews>
  <sheetFormatPr defaultColWidth="9.203125" defaultRowHeight="12.75" x14ac:dyDescent="0.15"/>
  <cols>
    <col min="1" max="1" width="7.00390625" style="33" customWidth="1"/>
    <col min="2" max="2" width="14.421875" style="33" customWidth="1"/>
    <col min="3" max="3" width="24.453125" style="14" customWidth="1"/>
    <col min="4" max="4" width="5.76953125" style="33" bestFit="1" customWidth="1"/>
    <col min="5" max="5" width="12.2265625" style="33" customWidth="1"/>
    <col min="6" max="6" width="13.1875" style="14" customWidth="1"/>
    <col min="7" max="7" width="10.44140625" style="33" customWidth="1"/>
    <col min="8" max="8" width="8.2421875" style="14" customWidth="1"/>
    <col min="9" max="9" width="5.6328125" style="33" customWidth="1"/>
    <col min="10" max="10" width="14.8359375" style="62" customWidth="1"/>
    <col min="11" max="11" width="18.95703125" style="62" customWidth="1"/>
    <col min="12" max="13" width="10.44140625" style="14" bestFit="1" customWidth="1"/>
    <col min="14" max="16384" width="9.203125" style="14"/>
  </cols>
  <sheetData>
    <row r="1" spans="1:17" s="13" customFormat="1" ht="61.35" customHeight="1" x14ac:dyDescent="0.15">
      <c r="A1" s="748" t="str">
        <f>ABSTRACT!A2</f>
        <v xml:space="preserve">DETAILED BILL OF QUANTITIES FOR THE PROPOSED CONSTRUCTION OF COMMERCIAL BUILDING FOR KSSFCL AT MYSURU. </v>
      </c>
      <c r="B1" s="748"/>
      <c r="C1" s="748"/>
      <c r="D1" s="748"/>
      <c r="E1" s="748"/>
      <c r="F1" s="748"/>
      <c r="G1" s="748"/>
      <c r="H1" s="748"/>
      <c r="I1" s="748"/>
      <c r="J1" s="748"/>
      <c r="K1" s="748"/>
      <c r="L1" s="14"/>
      <c r="M1" s="14"/>
      <c r="N1" s="14"/>
      <c r="O1" s="14"/>
      <c r="P1" s="14"/>
      <c r="Q1" s="14"/>
    </row>
    <row r="2" spans="1:17" s="16" customFormat="1" ht="20.85" customHeight="1" x14ac:dyDescent="0.15">
      <c r="A2" s="749" t="s">
        <v>297</v>
      </c>
      <c r="B2" s="749"/>
      <c r="C2" s="749"/>
      <c r="D2" s="749"/>
      <c r="E2" s="749"/>
      <c r="F2" s="749"/>
      <c r="G2" s="749"/>
      <c r="H2" s="749"/>
      <c r="I2" s="749"/>
      <c r="J2" s="749"/>
      <c r="K2" s="749"/>
    </row>
    <row r="3" spans="1:17" s="19" customFormat="1" ht="1.35" customHeight="1" x14ac:dyDescent="0.15">
      <c r="A3" s="50">
        <v>1</v>
      </c>
      <c r="B3" s="50"/>
      <c r="C3" s="750"/>
      <c r="D3" s="750"/>
      <c r="E3" s="750"/>
      <c r="F3" s="750"/>
      <c r="G3" s="750"/>
      <c r="H3" s="750"/>
      <c r="I3" s="50"/>
      <c r="J3" s="59"/>
      <c r="K3" s="59"/>
    </row>
    <row r="4" spans="1:17" s="22" customFormat="1" ht="25.5" customHeight="1" x14ac:dyDescent="0.15">
      <c r="A4" s="20" t="s">
        <v>11</v>
      </c>
      <c r="B4" s="20" t="s">
        <v>479</v>
      </c>
      <c r="C4" s="21" t="s">
        <v>0</v>
      </c>
      <c r="D4" s="21" t="s">
        <v>1</v>
      </c>
      <c r="E4" s="21" t="s">
        <v>2</v>
      </c>
      <c r="F4" s="21" t="s">
        <v>3</v>
      </c>
      <c r="G4" s="21" t="s">
        <v>4</v>
      </c>
      <c r="H4" s="21" t="s">
        <v>5</v>
      </c>
      <c r="I4" s="21" t="s">
        <v>6</v>
      </c>
      <c r="J4" s="58" t="s">
        <v>7</v>
      </c>
      <c r="K4" s="58" t="s">
        <v>8</v>
      </c>
    </row>
    <row r="5" spans="1:17" s="22" customFormat="1" x14ac:dyDescent="0.15">
      <c r="A5" s="21">
        <v>1</v>
      </c>
      <c r="B5" s="21"/>
      <c r="C5" s="21">
        <v>2</v>
      </c>
      <c r="D5" s="21">
        <v>3</v>
      </c>
      <c r="E5" s="21">
        <v>4</v>
      </c>
      <c r="F5" s="21">
        <v>5</v>
      </c>
      <c r="G5" s="21">
        <v>6</v>
      </c>
      <c r="H5" s="21">
        <v>7</v>
      </c>
      <c r="I5" s="21">
        <v>8</v>
      </c>
      <c r="J5" s="76">
        <v>9</v>
      </c>
      <c r="K5" s="76">
        <v>10</v>
      </c>
    </row>
    <row r="6" spans="1:17" s="23" customFormat="1" x14ac:dyDescent="0.15">
      <c r="A6" s="754" t="s">
        <v>508</v>
      </c>
      <c r="B6" s="755"/>
      <c r="C6" s="755"/>
      <c r="D6" s="755"/>
      <c r="E6" s="755"/>
      <c r="F6" s="755"/>
      <c r="G6" s="755"/>
      <c r="H6" s="755"/>
      <c r="I6" s="755"/>
      <c r="J6" s="755"/>
      <c r="K6" s="756"/>
    </row>
    <row r="7" spans="1:17" s="23" customFormat="1" x14ac:dyDescent="0.15">
      <c r="A7" s="754" t="s">
        <v>509</v>
      </c>
      <c r="B7" s="755"/>
      <c r="C7" s="755"/>
      <c r="D7" s="755"/>
      <c r="E7" s="755"/>
      <c r="F7" s="755"/>
      <c r="G7" s="755"/>
      <c r="H7" s="755"/>
      <c r="I7" s="755"/>
      <c r="J7" s="755"/>
      <c r="K7" s="756"/>
    </row>
    <row r="8" spans="1:17" s="23" customFormat="1" ht="96" customHeight="1" x14ac:dyDescent="0.15">
      <c r="A8" s="21">
        <v>1</v>
      </c>
      <c r="B8" s="203" t="s">
        <v>369</v>
      </c>
      <c r="C8" s="595" t="s">
        <v>299</v>
      </c>
      <c r="D8" s="596"/>
      <c r="E8" s="596"/>
      <c r="F8" s="596"/>
      <c r="G8" s="596"/>
      <c r="H8" s="596"/>
      <c r="I8" s="596"/>
      <c r="J8" s="596"/>
      <c r="K8" s="600"/>
    </row>
    <row r="9" spans="1:17" s="23" customFormat="1" ht="13.35" customHeight="1" x14ac:dyDescent="0.15">
      <c r="A9" s="21" t="s">
        <v>367</v>
      </c>
      <c r="B9" s="167">
        <v>1.1399999999999999</v>
      </c>
      <c r="C9" s="751" t="s">
        <v>52</v>
      </c>
      <c r="D9" s="752"/>
      <c r="E9" s="752"/>
      <c r="F9" s="752"/>
      <c r="G9" s="752"/>
      <c r="H9" s="752"/>
      <c r="I9" s="752"/>
      <c r="J9" s="752"/>
      <c r="K9" s="753"/>
    </row>
    <row r="10" spans="1:17" s="23" customFormat="1" ht="41.25" customHeight="1" x14ac:dyDescent="0.15">
      <c r="A10" s="830"/>
      <c r="B10" s="200"/>
      <c r="C10" s="619" t="s">
        <v>53</v>
      </c>
      <c r="D10" s="620"/>
      <c r="E10" s="620"/>
      <c r="F10" s="620"/>
      <c r="G10" s="620"/>
      <c r="H10" s="621"/>
      <c r="I10" s="821"/>
      <c r="J10" s="822"/>
      <c r="K10" s="823"/>
    </row>
    <row r="11" spans="1:17" s="23" customFormat="1" ht="13.35" customHeight="1" x14ac:dyDescent="0.15">
      <c r="A11" s="832"/>
      <c r="B11" s="160"/>
      <c r="C11" s="69" t="s">
        <v>51</v>
      </c>
      <c r="D11" s="69">
        <v>1</v>
      </c>
      <c r="E11" s="69">
        <v>24.864999999999998</v>
      </c>
      <c r="F11" s="69">
        <v>12.99</v>
      </c>
      <c r="G11" s="69">
        <v>1.95</v>
      </c>
      <c r="H11" s="70">
        <f>D11*E11*F11*G11</f>
        <v>629.84288249999997</v>
      </c>
      <c r="I11" s="827"/>
      <c r="J11" s="828"/>
      <c r="K11" s="829"/>
    </row>
    <row r="12" spans="1:17" s="23" customFormat="1" x14ac:dyDescent="0.15">
      <c r="A12" s="833"/>
      <c r="B12" s="834"/>
      <c r="C12" s="834"/>
      <c r="D12" s="834"/>
      <c r="E12" s="834"/>
      <c r="F12" s="834"/>
      <c r="G12" s="835"/>
      <c r="H12" s="65">
        <f>H11</f>
        <v>629.84288249999997</v>
      </c>
      <c r="I12" s="64" t="s">
        <v>9</v>
      </c>
      <c r="J12" s="66">
        <f>E16</f>
        <v>107.1</v>
      </c>
      <c r="K12" s="66">
        <f>H12*J12</f>
        <v>67456.172715749999</v>
      </c>
    </row>
    <row r="13" spans="1:17" s="23" customFormat="1" x14ac:dyDescent="0.15">
      <c r="A13" s="830"/>
      <c r="B13" s="200"/>
      <c r="C13" s="721"/>
      <c r="D13" s="722"/>
      <c r="E13" s="722"/>
      <c r="F13" s="723"/>
      <c r="G13" s="821"/>
      <c r="H13" s="822"/>
      <c r="I13" s="822"/>
      <c r="J13" s="822"/>
      <c r="K13" s="823"/>
    </row>
    <row r="14" spans="1:17" s="23" customFormat="1" ht="13.35" customHeight="1" x14ac:dyDescent="0.15">
      <c r="A14" s="831"/>
      <c r="B14" s="159"/>
      <c r="C14" s="72" t="s">
        <v>23</v>
      </c>
      <c r="D14" s="69" t="s">
        <v>24</v>
      </c>
      <c r="E14" s="70">
        <v>102</v>
      </c>
      <c r="F14" s="73" t="s">
        <v>25</v>
      </c>
      <c r="G14" s="824"/>
      <c r="H14" s="825"/>
      <c r="I14" s="825"/>
      <c r="J14" s="825"/>
      <c r="K14" s="826"/>
    </row>
    <row r="15" spans="1:17" s="23" customFormat="1" ht="13.35" customHeight="1" x14ac:dyDescent="0.15">
      <c r="A15" s="831"/>
      <c r="B15" s="159"/>
      <c r="C15" s="72" t="s">
        <v>41</v>
      </c>
      <c r="D15" s="69" t="s">
        <v>24</v>
      </c>
      <c r="E15" s="70">
        <f>ROUND(E14*5%,2)</f>
        <v>5.0999999999999996</v>
      </c>
      <c r="F15" s="70"/>
      <c r="G15" s="824"/>
      <c r="H15" s="825"/>
      <c r="I15" s="825"/>
      <c r="J15" s="825"/>
      <c r="K15" s="826"/>
    </row>
    <row r="16" spans="1:17" s="23" customFormat="1" ht="13.35" customHeight="1" x14ac:dyDescent="0.15">
      <c r="A16" s="832"/>
      <c r="B16" s="201"/>
      <c r="C16" s="88" t="s">
        <v>310</v>
      </c>
      <c r="D16" s="69" t="s">
        <v>24</v>
      </c>
      <c r="E16" s="70">
        <f>SUM(E14:E15)</f>
        <v>107.1</v>
      </c>
      <c r="F16" s="73" t="s">
        <v>25</v>
      </c>
      <c r="G16" s="827"/>
      <c r="H16" s="828"/>
      <c r="I16" s="828"/>
      <c r="J16" s="828"/>
      <c r="K16" s="829"/>
    </row>
    <row r="17" spans="1:11" s="23" customFormat="1" x14ac:dyDescent="0.15">
      <c r="A17" s="793"/>
      <c r="B17" s="794"/>
      <c r="C17" s="794"/>
      <c r="D17" s="794"/>
      <c r="E17" s="794"/>
      <c r="F17" s="794"/>
      <c r="G17" s="794"/>
      <c r="H17" s="794"/>
      <c r="I17" s="794"/>
      <c r="J17" s="794"/>
      <c r="K17" s="795"/>
    </row>
    <row r="18" spans="1:11" s="13" customFormat="1" ht="105" customHeight="1" x14ac:dyDescent="0.15">
      <c r="A18" s="21">
        <v>2</v>
      </c>
      <c r="B18" s="203" t="s">
        <v>370</v>
      </c>
      <c r="C18" s="595" t="s">
        <v>300</v>
      </c>
      <c r="D18" s="596"/>
      <c r="E18" s="596"/>
      <c r="F18" s="596"/>
      <c r="G18" s="596"/>
      <c r="H18" s="596"/>
      <c r="I18" s="596"/>
      <c r="J18" s="596"/>
      <c r="K18" s="600"/>
    </row>
    <row r="19" spans="1:11" s="13" customFormat="1" ht="12.75" customHeight="1" x14ac:dyDescent="0.15">
      <c r="A19" s="21" t="s">
        <v>367</v>
      </c>
      <c r="B19" s="50" t="s">
        <v>368</v>
      </c>
      <c r="C19" s="751" t="s">
        <v>54</v>
      </c>
      <c r="D19" s="752"/>
      <c r="E19" s="752"/>
      <c r="F19" s="752"/>
      <c r="G19" s="752"/>
      <c r="H19" s="752"/>
      <c r="I19" s="752"/>
      <c r="J19" s="752"/>
      <c r="K19" s="753"/>
    </row>
    <row r="20" spans="1:11" s="13" customFormat="1" ht="29.1" customHeight="1" x14ac:dyDescent="0.15">
      <c r="A20" s="649"/>
      <c r="B20" s="167"/>
      <c r="C20" s="595" t="s">
        <v>57</v>
      </c>
      <c r="D20" s="596"/>
      <c r="E20" s="596"/>
      <c r="F20" s="596"/>
      <c r="G20" s="596"/>
      <c r="H20" s="600"/>
      <c r="I20" s="804"/>
      <c r="J20" s="805"/>
      <c r="K20" s="806"/>
    </row>
    <row r="21" spans="1:11" s="19" customFormat="1" x14ac:dyDescent="0.15">
      <c r="A21" s="650"/>
      <c r="B21" s="148"/>
      <c r="C21" s="701" t="s">
        <v>14</v>
      </c>
      <c r="D21" s="69">
        <f>D130</f>
        <v>3</v>
      </c>
      <c r="E21" s="70">
        <f t="shared" ref="E21:F25" si="0">E130+0.6</f>
        <v>2.8000000000000003</v>
      </c>
      <c r="F21" s="70">
        <f t="shared" si="0"/>
        <v>2.8000000000000003</v>
      </c>
      <c r="G21" s="70">
        <v>1.2</v>
      </c>
      <c r="H21" s="70">
        <f t="shared" ref="H21:H28" si="1">ROUND(D21*E21*F21*G21,2)</f>
        <v>28.22</v>
      </c>
      <c r="I21" s="807"/>
      <c r="J21" s="808"/>
      <c r="K21" s="809"/>
    </row>
    <row r="22" spans="1:11" s="19" customFormat="1" x14ac:dyDescent="0.15">
      <c r="A22" s="650"/>
      <c r="B22" s="148"/>
      <c r="C22" s="757"/>
      <c r="D22" s="69">
        <f>D131</f>
        <v>6</v>
      </c>
      <c r="E22" s="70">
        <f t="shared" si="0"/>
        <v>3.2</v>
      </c>
      <c r="F22" s="70">
        <f t="shared" si="0"/>
        <v>3.2</v>
      </c>
      <c r="G22" s="70">
        <v>1.2</v>
      </c>
      <c r="H22" s="70">
        <f t="shared" si="1"/>
        <v>73.73</v>
      </c>
      <c r="I22" s="807"/>
      <c r="J22" s="808"/>
      <c r="K22" s="809"/>
    </row>
    <row r="23" spans="1:11" s="19" customFormat="1" x14ac:dyDescent="0.15">
      <c r="A23" s="650"/>
      <c r="B23" s="148"/>
      <c r="C23" s="757"/>
      <c r="D23" s="69">
        <f>D132</f>
        <v>4</v>
      </c>
      <c r="E23" s="70">
        <f t="shared" si="0"/>
        <v>3.7</v>
      </c>
      <c r="F23" s="70">
        <f t="shared" si="0"/>
        <v>3.7</v>
      </c>
      <c r="G23" s="70">
        <v>1.2</v>
      </c>
      <c r="H23" s="70">
        <f t="shared" si="1"/>
        <v>65.709999999999994</v>
      </c>
      <c r="I23" s="807"/>
      <c r="J23" s="808"/>
      <c r="K23" s="809"/>
    </row>
    <row r="24" spans="1:11" s="19" customFormat="1" ht="17.25" customHeight="1" x14ac:dyDescent="0.15">
      <c r="A24" s="650"/>
      <c r="B24" s="148"/>
      <c r="C24" s="757"/>
      <c r="D24" s="69">
        <f>D133</f>
        <v>2</v>
      </c>
      <c r="E24" s="70">
        <f t="shared" si="0"/>
        <v>4.2</v>
      </c>
      <c r="F24" s="70">
        <f t="shared" si="0"/>
        <v>4.2</v>
      </c>
      <c r="G24" s="70">
        <v>1.2</v>
      </c>
      <c r="H24" s="70">
        <f t="shared" si="1"/>
        <v>42.34</v>
      </c>
      <c r="I24" s="807"/>
      <c r="J24" s="808"/>
      <c r="K24" s="809"/>
    </row>
    <row r="25" spans="1:11" s="19" customFormat="1" x14ac:dyDescent="0.15">
      <c r="A25" s="650"/>
      <c r="B25" s="148"/>
      <c r="C25" s="702"/>
      <c r="D25" s="69">
        <f>D134</f>
        <v>1</v>
      </c>
      <c r="E25" s="70">
        <f t="shared" si="0"/>
        <v>5.6</v>
      </c>
      <c r="F25" s="70">
        <f t="shared" si="0"/>
        <v>5.0999999999999996</v>
      </c>
      <c r="G25" s="70">
        <v>1.2</v>
      </c>
      <c r="H25" s="70">
        <f t="shared" si="1"/>
        <v>34.270000000000003</v>
      </c>
      <c r="I25" s="807"/>
      <c r="J25" s="808"/>
      <c r="K25" s="809"/>
    </row>
    <row r="26" spans="1:11" s="19" customFormat="1" x14ac:dyDescent="0.15">
      <c r="A26" s="650"/>
      <c r="B26" s="148"/>
      <c r="C26" s="715" t="s">
        <v>298</v>
      </c>
      <c r="D26" s="69">
        <v>1</v>
      </c>
      <c r="E26" s="70">
        <v>1.42</v>
      </c>
      <c r="F26" s="70">
        <v>1.8</v>
      </c>
      <c r="G26" s="70">
        <v>1.2</v>
      </c>
      <c r="H26" s="70">
        <f t="shared" si="1"/>
        <v>3.07</v>
      </c>
      <c r="I26" s="807"/>
      <c r="J26" s="808"/>
      <c r="K26" s="809"/>
    </row>
    <row r="27" spans="1:11" s="19" customFormat="1" x14ac:dyDescent="0.15">
      <c r="A27" s="650"/>
      <c r="B27" s="148"/>
      <c r="C27" s="717"/>
      <c r="D27" s="69">
        <v>1</v>
      </c>
      <c r="E27" s="70">
        <v>3.37</v>
      </c>
      <c r="F27" s="70">
        <v>1.8</v>
      </c>
      <c r="G27" s="70">
        <v>1.2</v>
      </c>
      <c r="H27" s="70">
        <f t="shared" si="1"/>
        <v>7.28</v>
      </c>
      <c r="I27" s="807"/>
      <c r="J27" s="808"/>
      <c r="K27" s="809"/>
    </row>
    <row r="28" spans="1:11" s="19" customFormat="1" x14ac:dyDescent="0.15">
      <c r="A28" s="650"/>
      <c r="B28" s="148"/>
      <c r="C28" s="717"/>
      <c r="D28" s="69">
        <v>1</v>
      </c>
      <c r="E28" s="70">
        <v>1.47</v>
      </c>
      <c r="F28" s="70">
        <v>1.8</v>
      </c>
      <c r="G28" s="70">
        <v>1.2</v>
      </c>
      <c r="H28" s="70">
        <f t="shared" si="1"/>
        <v>3.18</v>
      </c>
      <c r="I28" s="807"/>
      <c r="J28" s="808"/>
      <c r="K28" s="809"/>
    </row>
    <row r="29" spans="1:11" s="19" customFormat="1" x14ac:dyDescent="0.15">
      <c r="A29" s="650"/>
      <c r="B29" s="148"/>
      <c r="C29" s="717"/>
      <c r="D29" s="69">
        <v>1</v>
      </c>
      <c r="E29" s="70">
        <v>1.94</v>
      </c>
      <c r="F29" s="70">
        <v>1.8</v>
      </c>
      <c r="G29" s="70">
        <v>1.2</v>
      </c>
      <c r="H29" s="70">
        <f t="shared" ref="H29:H41" si="2">ROUND(D29*E29*F29*G29,2)</f>
        <v>4.1900000000000004</v>
      </c>
      <c r="I29" s="807"/>
      <c r="J29" s="808"/>
      <c r="K29" s="809"/>
    </row>
    <row r="30" spans="1:11" s="19" customFormat="1" x14ac:dyDescent="0.15">
      <c r="A30" s="650"/>
      <c r="B30" s="148"/>
      <c r="C30" s="717"/>
      <c r="D30" s="69">
        <v>1</v>
      </c>
      <c r="E30" s="70">
        <v>1.64</v>
      </c>
      <c r="F30" s="70">
        <v>1.8</v>
      </c>
      <c r="G30" s="70">
        <v>1.2</v>
      </c>
      <c r="H30" s="70">
        <f t="shared" si="2"/>
        <v>3.54</v>
      </c>
      <c r="I30" s="807"/>
      <c r="J30" s="808"/>
      <c r="K30" s="809"/>
    </row>
    <row r="31" spans="1:11" s="19" customFormat="1" x14ac:dyDescent="0.15">
      <c r="A31" s="650"/>
      <c r="B31" s="148"/>
      <c r="C31" s="717"/>
      <c r="D31" s="69">
        <v>1</v>
      </c>
      <c r="E31" s="70">
        <v>0.65500000000000003</v>
      </c>
      <c r="F31" s="70">
        <v>1.8</v>
      </c>
      <c r="G31" s="70">
        <v>1.2</v>
      </c>
      <c r="H31" s="70">
        <f t="shared" si="2"/>
        <v>1.41</v>
      </c>
      <c r="I31" s="807"/>
      <c r="J31" s="808"/>
      <c r="K31" s="809"/>
    </row>
    <row r="32" spans="1:11" s="19" customFormat="1" x14ac:dyDescent="0.15">
      <c r="A32" s="650"/>
      <c r="B32" s="148"/>
      <c r="C32" s="717"/>
      <c r="D32" s="69">
        <v>1</v>
      </c>
      <c r="E32" s="70">
        <v>1.7549999999999999</v>
      </c>
      <c r="F32" s="70">
        <v>1.8</v>
      </c>
      <c r="G32" s="70">
        <v>1.2</v>
      </c>
      <c r="H32" s="70">
        <f t="shared" si="2"/>
        <v>3.79</v>
      </c>
      <c r="I32" s="807"/>
      <c r="J32" s="808"/>
      <c r="K32" s="809"/>
    </row>
    <row r="33" spans="1:11" s="19" customFormat="1" x14ac:dyDescent="0.15">
      <c r="A33" s="650"/>
      <c r="B33" s="148"/>
      <c r="C33" s="717"/>
      <c r="D33" s="69">
        <v>1</v>
      </c>
      <c r="E33" s="70">
        <v>1.44</v>
      </c>
      <c r="F33" s="70">
        <v>1.8</v>
      </c>
      <c r="G33" s="70">
        <v>1.2</v>
      </c>
      <c r="H33" s="70">
        <f t="shared" si="2"/>
        <v>3.11</v>
      </c>
      <c r="I33" s="807"/>
      <c r="J33" s="808"/>
      <c r="K33" s="809"/>
    </row>
    <row r="34" spans="1:11" s="19" customFormat="1" x14ac:dyDescent="0.15">
      <c r="A34" s="650"/>
      <c r="B34" s="148"/>
      <c r="C34" s="717"/>
      <c r="D34" s="69">
        <v>1</v>
      </c>
      <c r="E34" s="70">
        <v>2.79</v>
      </c>
      <c r="F34" s="70">
        <v>1.8</v>
      </c>
      <c r="G34" s="70">
        <v>1.2</v>
      </c>
      <c r="H34" s="70">
        <f t="shared" si="2"/>
        <v>6.03</v>
      </c>
      <c r="I34" s="807"/>
      <c r="J34" s="808"/>
      <c r="K34" s="809"/>
    </row>
    <row r="35" spans="1:11" s="19" customFormat="1" x14ac:dyDescent="0.15">
      <c r="A35" s="650"/>
      <c r="B35" s="148"/>
      <c r="C35" s="717"/>
      <c r="D35" s="69">
        <v>1</v>
      </c>
      <c r="E35" s="70">
        <v>0.98499999999999999</v>
      </c>
      <c r="F35" s="70">
        <v>1.8</v>
      </c>
      <c r="G35" s="70">
        <v>1.2</v>
      </c>
      <c r="H35" s="70">
        <f t="shared" si="2"/>
        <v>2.13</v>
      </c>
      <c r="I35" s="807"/>
      <c r="J35" s="808"/>
      <c r="K35" s="809"/>
    </row>
    <row r="36" spans="1:11" s="19" customFormat="1" x14ac:dyDescent="0.15">
      <c r="A36" s="650"/>
      <c r="B36" s="148"/>
      <c r="C36" s="717"/>
      <c r="D36" s="69">
        <v>1</v>
      </c>
      <c r="E36" s="70">
        <v>1.84</v>
      </c>
      <c r="F36" s="70">
        <v>1.8</v>
      </c>
      <c r="G36" s="70">
        <v>1.2</v>
      </c>
      <c r="H36" s="70">
        <f t="shared" si="2"/>
        <v>3.97</v>
      </c>
      <c r="I36" s="807"/>
      <c r="J36" s="808"/>
      <c r="K36" s="809"/>
    </row>
    <row r="37" spans="1:11" s="19" customFormat="1" x14ac:dyDescent="0.15">
      <c r="A37" s="650"/>
      <c r="B37" s="148"/>
      <c r="C37" s="717"/>
      <c r="D37" s="69">
        <v>1</v>
      </c>
      <c r="E37" s="70">
        <v>1.94</v>
      </c>
      <c r="F37" s="70">
        <v>1.8</v>
      </c>
      <c r="G37" s="70">
        <v>1.2</v>
      </c>
      <c r="H37" s="70">
        <f t="shared" si="2"/>
        <v>4.1900000000000004</v>
      </c>
      <c r="I37" s="807"/>
      <c r="J37" s="808"/>
      <c r="K37" s="809"/>
    </row>
    <row r="38" spans="1:11" s="19" customFormat="1" x14ac:dyDescent="0.15">
      <c r="A38" s="650"/>
      <c r="B38" s="148"/>
      <c r="C38" s="717"/>
      <c r="D38" s="69">
        <v>1</v>
      </c>
      <c r="E38" s="70">
        <v>1.47</v>
      </c>
      <c r="F38" s="70">
        <v>1.8</v>
      </c>
      <c r="G38" s="70">
        <v>1.2</v>
      </c>
      <c r="H38" s="70">
        <f t="shared" si="2"/>
        <v>3.18</v>
      </c>
      <c r="I38" s="807"/>
      <c r="J38" s="808"/>
      <c r="K38" s="809"/>
    </row>
    <row r="39" spans="1:11" s="19" customFormat="1" x14ac:dyDescent="0.15">
      <c r="A39" s="650"/>
      <c r="B39" s="148"/>
      <c r="C39" s="716"/>
      <c r="D39" s="69">
        <v>1</v>
      </c>
      <c r="E39" s="70">
        <v>4.6500000000000004</v>
      </c>
      <c r="F39" s="70">
        <v>1.8</v>
      </c>
      <c r="G39" s="70">
        <v>1.2</v>
      </c>
      <c r="H39" s="70">
        <f t="shared" si="2"/>
        <v>10.039999999999999</v>
      </c>
      <c r="I39" s="807"/>
      <c r="J39" s="808"/>
      <c r="K39" s="809"/>
    </row>
    <row r="40" spans="1:11" s="19" customFormat="1" x14ac:dyDescent="0.15">
      <c r="A40" s="650"/>
      <c r="B40" s="148"/>
      <c r="C40" s="72" t="s">
        <v>82</v>
      </c>
      <c r="D40" s="69">
        <v>1</v>
      </c>
      <c r="E40" s="70">
        <v>91.41</v>
      </c>
      <c r="F40" s="70">
        <v>0.6</v>
      </c>
      <c r="G40" s="70">
        <v>0.6</v>
      </c>
      <c r="H40" s="70">
        <f t="shared" si="2"/>
        <v>32.909999999999997</v>
      </c>
      <c r="I40" s="807"/>
      <c r="J40" s="808"/>
      <c r="K40" s="809"/>
    </row>
    <row r="41" spans="1:11" s="19" customFormat="1" x14ac:dyDescent="0.15">
      <c r="A41" s="651"/>
      <c r="B41" s="149"/>
      <c r="C41" s="72" t="s">
        <v>325</v>
      </c>
      <c r="D41" s="69">
        <v>1</v>
      </c>
      <c r="E41" s="70">
        <v>4</v>
      </c>
      <c r="F41" s="70">
        <v>3.8</v>
      </c>
      <c r="G41" s="70">
        <v>1.8</v>
      </c>
      <c r="H41" s="70">
        <f t="shared" si="2"/>
        <v>27.36</v>
      </c>
      <c r="I41" s="810"/>
      <c r="J41" s="811"/>
      <c r="K41" s="812"/>
    </row>
    <row r="42" spans="1:11" x14ac:dyDescent="0.15">
      <c r="A42" s="643"/>
      <c r="B42" s="644"/>
      <c r="C42" s="644"/>
      <c r="D42" s="644"/>
      <c r="E42" s="644"/>
      <c r="F42" s="644"/>
      <c r="G42" s="645"/>
      <c r="H42" s="65">
        <f>SUM(H21:H41)</f>
        <v>363.65000000000009</v>
      </c>
      <c r="I42" s="64" t="s">
        <v>9</v>
      </c>
      <c r="J42" s="100">
        <f>+E46</f>
        <v>270.89999999999998</v>
      </c>
      <c r="K42" s="66">
        <f>ROUND(H42*J42,0)</f>
        <v>98513</v>
      </c>
    </row>
    <row r="43" spans="1:11" x14ac:dyDescent="0.15">
      <c r="A43" s="50"/>
      <c r="B43" s="157"/>
      <c r="C43" s="620"/>
      <c r="D43" s="620"/>
      <c r="E43" s="620"/>
      <c r="F43" s="621"/>
      <c r="G43" s="622"/>
      <c r="H43" s="623"/>
      <c r="I43" s="623"/>
      <c r="J43" s="623"/>
      <c r="K43" s="624"/>
    </row>
    <row r="44" spans="1:11" x14ac:dyDescent="0.15">
      <c r="A44" s="649"/>
      <c r="B44" s="147"/>
      <c r="C44" s="72" t="s">
        <v>23</v>
      </c>
      <c r="D44" s="69" t="s">
        <v>24</v>
      </c>
      <c r="E44" s="70">
        <v>258</v>
      </c>
      <c r="F44" s="73" t="s">
        <v>25</v>
      </c>
      <c r="G44" s="625"/>
      <c r="H44" s="626"/>
      <c r="I44" s="626"/>
      <c r="J44" s="626"/>
      <c r="K44" s="627"/>
    </row>
    <row r="45" spans="1:11" x14ac:dyDescent="0.15">
      <c r="A45" s="650"/>
      <c r="B45" s="148"/>
      <c r="C45" s="72" t="s">
        <v>41</v>
      </c>
      <c r="D45" s="69" t="s">
        <v>24</v>
      </c>
      <c r="E45" s="70">
        <f>ROUND(E44*5%,2)</f>
        <v>12.9</v>
      </c>
      <c r="F45" s="70"/>
      <c r="G45" s="625"/>
      <c r="H45" s="626"/>
      <c r="I45" s="626"/>
      <c r="J45" s="626"/>
      <c r="K45" s="627"/>
    </row>
    <row r="46" spans="1:11" x14ac:dyDescent="0.15">
      <c r="A46" s="651"/>
      <c r="B46" s="158"/>
      <c r="C46" s="88" t="s">
        <v>310</v>
      </c>
      <c r="D46" s="69" t="s">
        <v>24</v>
      </c>
      <c r="E46" s="70">
        <f>SUM(E44:E45)</f>
        <v>270.89999999999998</v>
      </c>
      <c r="F46" s="73" t="s">
        <v>25</v>
      </c>
      <c r="G46" s="628"/>
      <c r="H46" s="629"/>
      <c r="I46" s="629"/>
      <c r="J46" s="629"/>
      <c r="K46" s="630"/>
    </row>
    <row r="47" spans="1:11" ht="14.25" customHeight="1" x14ac:dyDescent="0.15">
      <c r="A47" s="703"/>
      <c r="B47" s="704"/>
      <c r="C47" s="704"/>
      <c r="D47" s="704"/>
      <c r="E47" s="704"/>
      <c r="F47" s="704"/>
      <c r="G47" s="704"/>
      <c r="H47" s="704"/>
      <c r="I47" s="704"/>
      <c r="J47" s="704"/>
      <c r="K47" s="705"/>
    </row>
    <row r="48" spans="1:11" ht="42.75" customHeight="1" x14ac:dyDescent="0.25">
      <c r="A48" s="21">
        <v>3</v>
      </c>
      <c r="B48" s="203" t="s">
        <v>371</v>
      </c>
      <c r="C48" s="656" t="s">
        <v>58</v>
      </c>
      <c r="D48" s="657"/>
      <c r="E48" s="657"/>
      <c r="F48" s="657"/>
      <c r="G48" s="657"/>
      <c r="H48" s="657"/>
      <c r="I48" s="657"/>
      <c r="J48" s="657"/>
      <c r="K48" s="658"/>
    </row>
    <row r="49" spans="1:11" ht="24.75" customHeight="1" x14ac:dyDescent="0.15">
      <c r="A49" s="649"/>
      <c r="B49" s="167"/>
      <c r="C49" s="656" t="s">
        <v>301</v>
      </c>
      <c r="D49" s="657"/>
      <c r="E49" s="657"/>
      <c r="F49" s="657"/>
      <c r="G49" s="657"/>
      <c r="H49" s="657"/>
      <c r="I49" s="657"/>
      <c r="J49" s="657"/>
      <c r="K49" s="658"/>
    </row>
    <row r="50" spans="1:11" ht="14.25" customHeight="1" x14ac:dyDescent="0.15">
      <c r="A50" s="650"/>
      <c r="B50" s="148"/>
      <c r="C50" s="701" t="s">
        <v>14</v>
      </c>
      <c r="D50" s="69">
        <f t="shared" ref="D50:F54" si="3">D21</f>
        <v>3</v>
      </c>
      <c r="E50" s="69">
        <f t="shared" si="3"/>
        <v>2.8000000000000003</v>
      </c>
      <c r="F50" s="69">
        <f t="shared" si="3"/>
        <v>2.8000000000000003</v>
      </c>
      <c r="G50" s="70">
        <v>0.3</v>
      </c>
      <c r="H50" s="70">
        <f t="shared" ref="H50:H57" si="4">ROUND(D50*E50*F50*G50,2)</f>
        <v>7.06</v>
      </c>
      <c r="I50" s="622"/>
      <c r="J50" s="623"/>
      <c r="K50" s="624"/>
    </row>
    <row r="51" spans="1:11" ht="14.25" customHeight="1" x14ac:dyDescent="0.15">
      <c r="A51" s="650"/>
      <c r="B51" s="148"/>
      <c r="C51" s="757"/>
      <c r="D51" s="69">
        <f t="shared" si="3"/>
        <v>6</v>
      </c>
      <c r="E51" s="69">
        <f t="shared" si="3"/>
        <v>3.2</v>
      </c>
      <c r="F51" s="69">
        <f t="shared" si="3"/>
        <v>3.2</v>
      </c>
      <c r="G51" s="70">
        <v>0.3</v>
      </c>
      <c r="H51" s="70">
        <f t="shared" si="4"/>
        <v>18.43</v>
      </c>
      <c r="I51" s="625"/>
      <c r="J51" s="626"/>
      <c r="K51" s="627"/>
    </row>
    <row r="52" spans="1:11" ht="14.25" customHeight="1" x14ac:dyDescent="0.15">
      <c r="A52" s="650"/>
      <c r="B52" s="148"/>
      <c r="C52" s="757"/>
      <c r="D52" s="69">
        <f t="shared" si="3"/>
        <v>4</v>
      </c>
      <c r="E52" s="69">
        <f t="shared" si="3"/>
        <v>3.7</v>
      </c>
      <c r="F52" s="69">
        <f t="shared" si="3"/>
        <v>3.7</v>
      </c>
      <c r="G52" s="70">
        <v>0.3</v>
      </c>
      <c r="H52" s="70">
        <f t="shared" si="4"/>
        <v>16.43</v>
      </c>
      <c r="I52" s="625"/>
      <c r="J52" s="626"/>
      <c r="K52" s="627"/>
    </row>
    <row r="53" spans="1:11" ht="14.25" customHeight="1" x14ac:dyDescent="0.15">
      <c r="A53" s="650"/>
      <c r="B53" s="148"/>
      <c r="C53" s="757"/>
      <c r="D53" s="69">
        <f t="shared" si="3"/>
        <v>2</v>
      </c>
      <c r="E53" s="69">
        <f t="shared" si="3"/>
        <v>4.2</v>
      </c>
      <c r="F53" s="69">
        <f t="shared" si="3"/>
        <v>4.2</v>
      </c>
      <c r="G53" s="70">
        <v>0.3</v>
      </c>
      <c r="H53" s="70">
        <f t="shared" si="4"/>
        <v>10.58</v>
      </c>
      <c r="I53" s="625"/>
      <c r="J53" s="626"/>
      <c r="K53" s="627"/>
    </row>
    <row r="54" spans="1:11" ht="14.25" customHeight="1" x14ac:dyDescent="0.15">
      <c r="A54" s="650"/>
      <c r="B54" s="148"/>
      <c r="C54" s="702"/>
      <c r="D54" s="69">
        <f t="shared" si="3"/>
        <v>1</v>
      </c>
      <c r="E54" s="69">
        <f t="shared" si="3"/>
        <v>5.6</v>
      </c>
      <c r="F54" s="69">
        <f t="shared" si="3"/>
        <v>5.0999999999999996</v>
      </c>
      <c r="G54" s="70">
        <v>0.3</v>
      </c>
      <c r="H54" s="70">
        <f t="shared" si="4"/>
        <v>8.57</v>
      </c>
      <c r="I54" s="625"/>
      <c r="J54" s="626"/>
      <c r="K54" s="627"/>
    </row>
    <row r="55" spans="1:11" ht="14.25" customHeight="1" x14ac:dyDescent="0.15">
      <c r="A55" s="650"/>
      <c r="B55" s="148"/>
      <c r="C55" s="715" t="s">
        <v>298</v>
      </c>
      <c r="D55" s="69">
        <f t="shared" ref="D55:D67" si="5">D26</f>
        <v>1</v>
      </c>
      <c r="E55" s="70">
        <v>1.42</v>
      </c>
      <c r="F55" s="70">
        <v>1.8</v>
      </c>
      <c r="G55" s="70">
        <v>0.3</v>
      </c>
      <c r="H55" s="70">
        <f t="shared" si="4"/>
        <v>0.77</v>
      </c>
      <c r="I55" s="625"/>
      <c r="J55" s="626"/>
      <c r="K55" s="627"/>
    </row>
    <row r="56" spans="1:11" ht="14.25" customHeight="1" x14ac:dyDescent="0.15">
      <c r="A56" s="650"/>
      <c r="B56" s="148"/>
      <c r="C56" s="717"/>
      <c r="D56" s="69">
        <f t="shared" si="5"/>
        <v>1</v>
      </c>
      <c r="E56" s="70">
        <v>3.37</v>
      </c>
      <c r="F56" s="70">
        <v>1.8</v>
      </c>
      <c r="G56" s="70">
        <v>0.3</v>
      </c>
      <c r="H56" s="70">
        <f t="shared" si="4"/>
        <v>1.82</v>
      </c>
      <c r="I56" s="625"/>
      <c r="J56" s="626"/>
      <c r="K56" s="627"/>
    </row>
    <row r="57" spans="1:11" ht="14.25" customHeight="1" x14ac:dyDescent="0.15">
      <c r="A57" s="650"/>
      <c r="B57" s="148"/>
      <c r="C57" s="717"/>
      <c r="D57" s="69">
        <f t="shared" si="5"/>
        <v>1</v>
      </c>
      <c r="E57" s="70">
        <v>1.47</v>
      </c>
      <c r="F57" s="70">
        <v>1.8</v>
      </c>
      <c r="G57" s="70">
        <v>0.3</v>
      </c>
      <c r="H57" s="70">
        <f t="shared" si="4"/>
        <v>0.79</v>
      </c>
      <c r="I57" s="625"/>
      <c r="J57" s="626"/>
      <c r="K57" s="627"/>
    </row>
    <row r="58" spans="1:11" ht="14.25" customHeight="1" x14ac:dyDescent="0.15">
      <c r="A58" s="650"/>
      <c r="B58" s="148"/>
      <c r="C58" s="717"/>
      <c r="D58" s="69">
        <f t="shared" si="5"/>
        <v>1</v>
      </c>
      <c r="E58" s="70">
        <v>1.94</v>
      </c>
      <c r="F58" s="70">
        <v>1.8</v>
      </c>
      <c r="G58" s="70">
        <v>0.3</v>
      </c>
      <c r="H58" s="70">
        <f t="shared" ref="H58:H68" si="6">ROUND(D58*E58*F58*G58,2)</f>
        <v>1.05</v>
      </c>
      <c r="I58" s="625"/>
      <c r="J58" s="626"/>
      <c r="K58" s="627"/>
    </row>
    <row r="59" spans="1:11" ht="14.25" customHeight="1" x14ac:dyDescent="0.15">
      <c r="A59" s="650"/>
      <c r="B59" s="148"/>
      <c r="C59" s="717"/>
      <c r="D59" s="69">
        <f t="shared" si="5"/>
        <v>1</v>
      </c>
      <c r="E59" s="70">
        <v>1.64</v>
      </c>
      <c r="F59" s="70">
        <v>1.8</v>
      </c>
      <c r="G59" s="70">
        <v>0.3</v>
      </c>
      <c r="H59" s="70">
        <f t="shared" si="6"/>
        <v>0.89</v>
      </c>
      <c r="I59" s="625"/>
      <c r="J59" s="626"/>
      <c r="K59" s="627"/>
    </row>
    <row r="60" spans="1:11" ht="14.25" customHeight="1" x14ac:dyDescent="0.15">
      <c r="A60" s="650"/>
      <c r="B60" s="148"/>
      <c r="C60" s="717"/>
      <c r="D60" s="69">
        <f t="shared" si="5"/>
        <v>1</v>
      </c>
      <c r="E60" s="70">
        <v>0.65500000000000003</v>
      </c>
      <c r="F60" s="70">
        <v>1.8</v>
      </c>
      <c r="G60" s="70">
        <v>0.3</v>
      </c>
      <c r="H60" s="70">
        <f t="shared" si="6"/>
        <v>0.35</v>
      </c>
      <c r="I60" s="625"/>
      <c r="J60" s="626"/>
      <c r="K60" s="627"/>
    </row>
    <row r="61" spans="1:11" ht="14.25" customHeight="1" x14ac:dyDescent="0.15">
      <c r="A61" s="650"/>
      <c r="B61" s="148"/>
      <c r="C61" s="717"/>
      <c r="D61" s="69">
        <f t="shared" si="5"/>
        <v>1</v>
      </c>
      <c r="E61" s="70">
        <v>1.7549999999999999</v>
      </c>
      <c r="F61" s="70">
        <v>1.8</v>
      </c>
      <c r="G61" s="70">
        <v>0.3</v>
      </c>
      <c r="H61" s="70">
        <f t="shared" si="6"/>
        <v>0.95</v>
      </c>
      <c r="I61" s="625"/>
      <c r="J61" s="626"/>
      <c r="K61" s="627"/>
    </row>
    <row r="62" spans="1:11" ht="14.25" customHeight="1" x14ac:dyDescent="0.15">
      <c r="A62" s="650"/>
      <c r="B62" s="148"/>
      <c r="C62" s="717"/>
      <c r="D62" s="69">
        <f t="shared" si="5"/>
        <v>1</v>
      </c>
      <c r="E62" s="70">
        <v>1.44</v>
      </c>
      <c r="F62" s="70">
        <v>1.8</v>
      </c>
      <c r="G62" s="70">
        <v>0.3</v>
      </c>
      <c r="H62" s="70">
        <f t="shared" si="6"/>
        <v>0.78</v>
      </c>
      <c r="I62" s="625"/>
      <c r="J62" s="626"/>
      <c r="K62" s="627"/>
    </row>
    <row r="63" spans="1:11" ht="14.25" customHeight="1" x14ac:dyDescent="0.15">
      <c r="A63" s="650"/>
      <c r="B63" s="148"/>
      <c r="C63" s="717"/>
      <c r="D63" s="69">
        <f t="shared" si="5"/>
        <v>1</v>
      </c>
      <c r="E63" s="70">
        <v>2.79</v>
      </c>
      <c r="F63" s="70">
        <v>1.8</v>
      </c>
      <c r="G63" s="70">
        <v>0.3</v>
      </c>
      <c r="H63" s="70">
        <f t="shared" si="6"/>
        <v>1.51</v>
      </c>
      <c r="I63" s="625"/>
      <c r="J63" s="626"/>
      <c r="K63" s="627"/>
    </row>
    <row r="64" spans="1:11" ht="14.25" customHeight="1" x14ac:dyDescent="0.15">
      <c r="A64" s="650"/>
      <c r="B64" s="148"/>
      <c r="C64" s="717"/>
      <c r="D64" s="69">
        <f t="shared" si="5"/>
        <v>1</v>
      </c>
      <c r="E64" s="70">
        <v>0.98499999999999999</v>
      </c>
      <c r="F64" s="70">
        <v>1.8</v>
      </c>
      <c r="G64" s="70">
        <v>0.3</v>
      </c>
      <c r="H64" s="70">
        <f t="shared" si="6"/>
        <v>0.53</v>
      </c>
      <c r="I64" s="625"/>
      <c r="J64" s="626"/>
      <c r="K64" s="627"/>
    </row>
    <row r="65" spans="1:11" ht="14.25" customHeight="1" x14ac:dyDescent="0.15">
      <c r="A65" s="650"/>
      <c r="B65" s="148"/>
      <c r="C65" s="717"/>
      <c r="D65" s="69">
        <f t="shared" si="5"/>
        <v>1</v>
      </c>
      <c r="E65" s="70">
        <v>1.84</v>
      </c>
      <c r="F65" s="70">
        <v>1.8</v>
      </c>
      <c r="G65" s="70">
        <v>0.3</v>
      </c>
      <c r="H65" s="70">
        <f t="shared" si="6"/>
        <v>0.99</v>
      </c>
      <c r="I65" s="625"/>
      <c r="J65" s="626"/>
      <c r="K65" s="627"/>
    </row>
    <row r="66" spans="1:11" ht="14.25" customHeight="1" x14ac:dyDescent="0.15">
      <c r="A66" s="650"/>
      <c r="B66" s="148"/>
      <c r="C66" s="717"/>
      <c r="D66" s="69">
        <f t="shared" si="5"/>
        <v>1</v>
      </c>
      <c r="E66" s="70">
        <v>1.94</v>
      </c>
      <c r="F66" s="70">
        <v>1.8</v>
      </c>
      <c r="G66" s="70">
        <v>0.3</v>
      </c>
      <c r="H66" s="70">
        <f t="shared" si="6"/>
        <v>1.05</v>
      </c>
      <c r="I66" s="625"/>
      <c r="J66" s="626"/>
      <c r="K66" s="627"/>
    </row>
    <row r="67" spans="1:11" ht="14.25" customHeight="1" x14ac:dyDescent="0.15">
      <c r="A67" s="650"/>
      <c r="B67" s="148"/>
      <c r="C67" s="717"/>
      <c r="D67" s="69">
        <f t="shared" si="5"/>
        <v>1</v>
      </c>
      <c r="E67" s="70">
        <v>1.47</v>
      </c>
      <c r="F67" s="70">
        <v>1.8</v>
      </c>
      <c r="G67" s="70">
        <v>0.3</v>
      </c>
      <c r="H67" s="70">
        <f t="shared" si="6"/>
        <v>0.79</v>
      </c>
      <c r="I67" s="625"/>
      <c r="J67" s="626"/>
      <c r="K67" s="627"/>
    </row>
    <row r="68" spans="1:11" ht="14.25" customHeight="1" x14ac:dyDescent="0.15">
      <c r="A68" s="651"/>
      <c r="B68" s="149"/>
      <c r="C68" s="716"/>
      <c r="D68" s="69">
        <v>1</v>
      </c>
      <c r="E68" s="70">
        <v>4.6500000000000004</v>
      </c>
      <c r="F68" s="70">
        <v>1.8</v>
      </c>
      <c r="G68" s="70">
        <v>0.3</v>
      </c>
      <c r="H68" s="70">
        <f t="shared" si="6"/>
        <v>2.5099999999999998</v>
      </c>
      <c r="I68" s="628"/>
      <c r="J68" s="629"/>
      <c r="K68" s="630"/>
    </row>
    <row r="69" spans="1:11" ht="14.25" customHeight="1" x14ac:dyDescent="0.15">
      <c r="A69" s="643"/>
      <c r="B69" s="644"/>
      <c r="C69" s="644"/>
      <c r="D69" s="644"/>
      <c r="E69" s="644"/>
      <c r="F69" s="644"/>
      <c r="G69" s="645"/>
      <c r="H69" s="65">
        <f>SUM(H50:H68)</f>
        <v>75.850000000000009</v>
      </c>
      <c r="I69" s="64" t="s">
        <v>9</v>
      </c>
      <c r="J69" s="100">
        <f>E72</f>
        <v>394.8</v>
      </c>
      <c r="K69" s="66">
        <f>ROUND(H69*J69,0)</f>
        <v>29946</v>
      </c>
    </row>
    <row r="70" spans="1:11" ht="14.25" customHeight="1" x14ac:dyDescent="0.15">
      <c r="A70" s="649"/>
      <c r="B70" s="147"/>
      <c r="C70" s="72" t="s">
        <v>23</v>
      </c>
      <c r="D70" s="69" t="s">
        <v>24</v>
      </c>
      <c r="E70" s="70">
        <v>376</v>
      </c>
      <c r="F70" s="73" t="s">
        <v>25</v>
      </c>
      <c r="G70" s="622"/>
      <c r="H70" s="623"/>
      <c r="I70" s="623"/>
      <c r="J70" s="623"/>
      <c r="K70" s="624"/>
    </row>
    <row r="71" spans="1:11" ht="14.25" customHeight="1" x14ac:dyDescent="0.15">
      <c r="A71" s="650"/>
      <c r="B71" s="148"/>
      <c r="C71" s="72" t="s">
        <v>41</v>
      </c>
      <c r="D71" s="69" t="s">
        <v>24</v>
      </c>
      <c r="E71" s="70">
        <f>ROUND(E70*5%,2)</f>
        <v>18.8</v>
      </c>
      <c r="F71" s="70"/>
      <c r="G71" s="625"/>
      <c r="H71" s="626"/>
      <c r="I71" s="626"/>
      <c r="J71" s="626"/>
      <c r="K71" s="627"/>
    </row>
    <row r="72" spans="1:11" ht="14.25" customHeight="1" x14ac:dyDescent="0.15">
      <c r="A72" s="651"/>
      <c r="B72" s="148"/>
      <c r="C72" s="79" t="s">
        <v>310</v>
      </c>
      <c r="D72" s="80" t="s">
        <v>24</v>
      </c>
      <c r="E72" s="81">
        <f>SUM(E70:E71)</f>
        <v>394.8</v>
      </c>
      <c r="F72" s="82" t="s">
        <v>25</v>
      </c>
      <c r="G72" s="625"/>
      <c r="H72" s="626"/>
      <c r="I72" s="626"/>
      <c r="J72" s="626"/>
      <c r="K72" s="627"/>
    </row>
    <row r="73" spans="1:11" ht="14.25" customHeight="1" x14ac:dyDescent="0.15">
      <c r="A73" s="655"/>
      <c r="B73" s="655"/>
      <c r="C73" s="655"/>
      <c r="D73" s="655"/>
      <c r="E73" s="655"/>
      <c r="F73" s="655"/>
      <c r="G73" s="655"/>
      <c r="H73" s="655"/>
      <c r="I73" s="655"/>
      <c r="J73" s="655"/>
      <c r="K73" s="655"/>
    </row>
    <row r="74" spans="1:11" ht="63" customHeight="1" x14ac:dyDescent="0.15">
      <c r="A74" s="21">
        <v>4</v>
      </c>
      <c r="B74" s="203" t="s">
        <v>372</v>
      </c>
      <c r="C74" s="656" t="s">
        <v>302</v>
      </c>
      <c r="D74" s="657"/>
      <c r="E74" s="657"/>
      <c r="F74" s="657"/>
      <c r="G74" s="657"/>
      <c r="H74" s="657"/>
      <c r="I74" s="657"/>
      <c r="J74" s="657"/>
      <c r="K74" s="658"/>
    </row>
    <row r="75" spans="1:11" ht="14.25" customHeight="1" x14ac:dyDescent="0.15">
      <c r="A75" s="204"/>
      <c r="B75" s="147"/>
      <c r="C75" s="89" t="s">
        <v>312</v>
      </c>
      <c r="D75" s="70"/>
      <c r="E75" s="70"/>
      <c r="F75" s="70"/>
      <c r="G75" s="70"/>
      <c r="H75" s="70">
        <f>H42+H69</f>
        <v>439.50000000000011</v>
      </c>
      <c r="I75" s="70"/>
      <c r="J75" s="622"/>
      <c r="K75" s="624"/>
    </row>
    <row r="76" spans="1:11" ht="14.25" customHeight="1" x14ac:dyDescent="0.15">
      <c r="A76" s="205"/>
      <c r="B76" s="148"/>
      <c r="C76" s="89" t="s">
        <v>313</v>
      </c>
      <c r="D76" s="70"/>
      <c r="E76" s="70"/>
      <c r="F76" s="70"/>
      <c r="G76" s="70"/>
      <c r="H76" s="70">
        <f>H121-29.73</f>
        <v>28.390000000000004</v>
      </c>
      <c r="I76" s="70"/>
      <c r="J76" s="625"/>
      <c r="K76" s="627"/>
    </row>
    <row r="77" spans="1:11" ht="14.25" customHeight="1" x14ac:dyDescent="0.15">
      <c r="A77" s="205"/>
      <c r="B77" s="148"/>
      <c r="C77" s="89" t="s">
        <v>339</v>
      </c>
      <c r="D77" s="70"/>
      <c r="E77" s="70"/>
      <c r="F77" s="70"/>
      <c r="G77" s="70"/>
      <c r="H77" s="70">
        <f>H150</f>
        <v>126.5</v>
      </c>
      <c r="I77" s="70"/>
      <c r="J77" s="625"/>
      <c r="K77" s="627"/>
    </row>
    <row r="78" spans="1:11" ht="14.25" customHeight="1" x14ac:dyDescent="0.15">
      <c r="A78" s="205"/>
      <c r="B78" s="148"/>
      <c r="C78" s="89" t="s">
        <v>340</v>
      </c>
      <c r="D78" s="70"/>
      <c r="E78" s="70"/>
      <c r="F78" s="70"/>
      <c r="G78" s="70"/>
      <c r="H78" s="70">
        <f>H186</f>
        <v>2.7899999999999991</v>
      </c>
      <c r="I78" s="70"/>
      <c r="J78" s="625"/>
      <c r="K78" s="627"/>
    </row>
    <row r="79" spans="1:11" ht="14.25" customHeight="1" x14ac:dyDescent="0.15">
      <c r="A79" s="205"/>
      <c r="B79" s="148"/>
      <c r="C79" s="89"/>
      <c r="D79" s="70"/>
      <c r="E79" s="70"/>
      <c r="F79" s="70"/>
      <c r="G79" s="70"/>
      <c r="H79" s="70">
        <f>SUM(H76:H78)</f>
        <v>157.68</v>
      </c>
      <c r="I79" s="70"/>
      <c r="J79" s="625"/>
      <c r="K79" s="627"/>
    </row>
    <row r="80" spans="1:11" ht="14.25" customHeight="1" x14ac:dyDescent="0.15">
      <c r="A80" s="205"/>
      <c r="B80" s="148"/>
      <c r="C80" s="89" t="s">
        <v>326</v>
      </c>
      <c r="D80" s="70"/>
      <c r="E80" s="70"/>
      <c r="F80" s="70"/>
      <c r="G80" s="70"/>
      <c r="H80" s="70">
        <f>H75-H79</f>
        <v>281.82000000000011</v>
      </c>
      <c r="I80" s="70"/>
      <c r="J80" s="625"/>
      <c r="K80" s="627"/>
    </row>
    <row r="81" spans="1:11" ht="14.25" customHeight="1" x14ac:dyDescent="0.15">
      <c r="A81" s="205"/>
      <c r="B81" s="148"/>
      <c r="C81" s="89" t="s">
        <v>327</v>
      </c>
      <c r="D81" s="70"/>
      <c r="E81" s="70"/>
      <c r="F81" s="70"/>
      <c r="G81" s="70"/>
      <c r="H81" s="69">
        <f>72*1.95</f>
        <v>140.4</v>
      </c>
      <c r="I81" s="70"/>
      <c r="J81" s="625"/>
      <c r="K81" s="627"/>
    </row>
    <row r="82" spans="1:11" ht="14.25" customHeight="1" x14ac:dyDescent="0.15">
      <c r="A82" s="205"/>
      <c r="B82" s="148"/>
      <c r="C82" s="89"/>
      <c r="D82" s="70"/>
      <c r="E82" s="70"/>
      <c r="F82" s="70"/>
      <c r="G82" s="70"/>
      <c r="H82" s="65">
        <f>SUM(H63:H81)</f>
        <v>1260.3100000000004</v>
      </c>
      <c r="I82" s="64" t="s">
        <v>9</v>
      </c>
      <c r="J82" s="100">
        <f>E85</f>
        <v>279.3</v>
      </c>
      <c r="K82" s="66">
        <f>ROUND(H82*J82,0)</f>
        <v>352005</v>
      </c>
    </row>
    <row r="83" spans="1:11" ht="14.25" customHeight="1" x14ac:dyDescent="0.15">
      <c r="A83" s="205"/>
      <c r="B83" s="168"/>
      <c r="C83" s="72" t="s">
        <v>23</v>
      </c>
      <c r="D83" s="69" t="s">
        <v>24</v>
      </c>
      <c r="E83" s="70">
        <v>266</v>
      </c>
      <c r="F83" s="73" t="s">
        <v>25</v>
      </c>
      <c r="G83" s="622"/>
      <c r="H83" s="623"/>
      <c r="I83" s="623"/>
      <c r="J83" s="623"/>
      <c r="K83" s="624"/>
    </row>
    <row r="84" spans="1:11" ht="14.25" customHeight="1" x14ac:dyDescent="0.15">
      <c r="A84" s="205"/>
      <c r="B84" s="168"/>
      <c r="C84" s="72" t="s">
        <v>41</v>
      </c>
      <c r="D84" s="69" t="s">
        <v>24</v>
      </c>
      <c r="E84" s="70">
        <f>ROUND(E83*5%,2)</f>
        <v>13.3</v>
      </c>
      <c r="F84" s="70"/>
      <c r="G84" s="625"/>
      <c r="H84" s="626"/>
      <c r="I84" s="626"/>
      <c r="J84" s="626"/>
      <c r="K84" s="627"/>
    </row>
    <row r="85" spans="1:11" ht="14.25" customHeight="1" x14ac:dyDescent="0.15">
      <c r="A85" s="205"/>
      <c r="B85" s="168"/>
      <c r="C85" s="72" t="s">
        <v>310</v>
      </c>
      <c r="D85" s="69" t="s">
        <v>24</v>
      </c>
      <c r="E85" s="70">
        <f>SUM(E83:E84)</f>
        <v>279.3</v>
      </c>
      <c r="F85" s="73" t="s">
        <v>25</v>
      </c>
      <c r="G85" s="628"/>
      <c r="H85" s="629"/>
      <c r="I85" s="629"/>
      <c r="J85" s="629"/>
      <c r="K85" s="630"/>
    </row>
    <row r="86" spans="1:11" ht="14.25" customHeight="1" x14ac:dyDescent="0.15">
      <c r="A86" s="655"/>
      <c r="B86" s="655"/>
      <c r="C86" s="655"/>
      <c r="D86" s="655"/>
      <c r="E86" s="655"/>
      <c r="F86" s="655"/>
      <c r="G86" s="655"/>
      <c r="H86" s="655"/>
      <c r="I86" s="655"/>
      <c r="J86" s="655"/>
      <c r="K86" s="655"/>
    </row>
    <row r="87" spans="1:11" ht="83.25" customHeight="1" x14ac:dyDescent="0.15">
      <c r="A87" s="50" t="s">
        <v>491</v>
      </c>
      <c r="B87" s="203" t="s">
        <v>493</v>
      </c>
      <c r="C87" s="656" t="s">
        <v>490</v>
      </c>
      <c r="D87" s="657"/>
      <c r="E87" s="657"/>
      <c r="F87" s="657"/>
      <c r="G87" s="657"/>
      <c r="H87" s="657"/>
      <c r="I87" s="657"/>
      <c r="J87" s="657"/>
      <c r="K87" s="658"/>
    </row>
    <row r="88" spans="1:11" ht="14.25" customHeight="1" x14ac:dyDescent="0.15">
      <c r="A88" s="50"/>
      <c r="B88" s="50"/>
      <c r="C88" s="796" t="s">
        <v>492</v>
      </c>
      <c r="D88" s="797"/>
      <c r="E88" s="797"/>
      <c r="F88" s="797"/>
      <c r="G88" s="797"/>
      <c r="H88" s="157"/>
      <c r="I88" s="157"/>
      <c r="J88" s="157"/>
      <c r="K88" s="174"/>
    </row>
    <row r="89" spans="1:11" ht="14.25" customHeight="1" x14ac:dyDescent="0.15">
      <c r="A89" s="205"/>
      <c r="B89" s="148"/>
      <c r="C89" s="89"/>
      <c r="D89" s="70"/>
      <c r="E89" s="70"/>
      <c r="F89" s="70"/>
      <c r="G89" s="70"/>
      <c r="H89" s="65">
        <v>0</v>
      </c>
      <c r="I89" s="64" t="s">
        <v>9</v>
      </c>
      <c r="J89" s="100">
        <f>E92</f>
        <v>313.95</v>
      </c>
      <c r="K89" s="66">
        <f>ROUND(H89*J89,0)</f>
        <v>0</v>
      </c>
    </row>
    <row r="90" spans="1:11" ht="14.25" customHeight="1" x14ac:dyDescent="0.15">
      <c r="A90" s="205"/>
      <c r="B90" s="168"/>
      <c r="C90" s="72" t="s">
        <v>23</v>
      </c>
      <c r="D90" s="69" t="s">
        <v>24</v>
      </c>
      <c r="E90" s="70">
        <v>299</v>
      </c>
      <c r="F90" s="73" t="s">
        <v>25</v>
      </c>
      <c r="G90" s="622"/>
      <c r="H90" s="623"/>
      <c r="I90" s="623"/>
      <c r="J90" s="623"/>
      <c r="K90" s="624"/>
    </row>
    <row r="91" spans="1:11" ht="14.25" customHeight="1" x14ac:dyDescent="0.15">
      <c r="A91" s="205"/>
      <c r="B91" s="168"/>
      <c r="C91" s="72" t="s">
        <v>41</v>
      </c>
      <c r="D91" s="69" t="s">
        <v>24</v>
      </c>
      <c r="E91" s="70">
        <f>ROUND(E90*5%,2)</f>
        <v>14.95</v>
      </c>
      <c r="F91" s="70"/>
      <c r="G91" s="625"/>
      <c r="H91" s="626"/>
      <c r="I91" s="626"/>
      <c r="J91" s="626"/>
      <c r="K91" s="627"/>
    </row>
    <row r="92" spans="1:11" ht="14.25" customHeight="1" x14ac:dyDescent="0.15">
      <c r="A92" s="205"/>
      <c r="B92" s="168"/>
      <c r="C92" s="72" t="s">
        <v>310</v>
      </c>
      <c r="D92" s="69" t="s">
        <v>24</v>
      </c>
      <c r="E92" s="70">
        <f>SUM(E90:E91)</f>
        <v>313.95</v>
      </c>
      <c r="F92" s="73" t="s">
        <v>25</v>
      </c>
      <c r="G92" s="628"/>
      <c r="H92" s="629"/>
      <c r="I92" s="629"/>
      <c r="J92" s="629"/>
      <c r="K92" s="630"/>
    </row>
    <row r="93" spans="1:11" ht="90.75" customHeight="1" x14ac:dyDescent="0.15">
      <c r="A93" s="50">
        <v>5</v>
      </c>
      <c r="B93" s="203" t="s">
        <v>373</v>
      </c>
      <c r="C93" s="595" t="s">
        <v>303</v>
      </c>
      <c r="D93" s="596"/>
      <c r="E93" s="596"/>
      <c r="F93" s="596"/>
      <c r="G93" s="596"/>
      <c r="H93" s="596"/>
      <c r="I93" s="596"/>
      <c r="J93" s="596"/>
      <c r="K93" s="600"/>
    </row>
    <row r="94" spans="1:11" s="19" customFormat="1" ht="18" customHeight="1" x14ac:dyDescent="0.15">
      <c r="A94" s="50" t="s">
        <v>367</v>
      </c>
      <c r="B94" s="156" t="s">
        <v>60</v>
      </c>
      <c r="C94" s="595" t="s">
        <v>59</v>
      </c>
      <c r="D94" s="596"/>
      <c r="E94" s="596"/>
      <c r="F94" s="596"/>
      <c r="G94" s="596"/>
      <c r="H94" s="596"/>
      <c r="I94" s="596"/>
      <c r="J94" s="596"/>
      <c r="K94" s="600"/>
    </row>
    <row r="95" spans="1:11" s="19" customFormat="1" x14ac:dyDescent="0.15">
      <c r="A95" s="649"/>
      <c r="B95" s="167"/>
      <c r="C95" s="721" t="s">
        <v>14</v>
      </c>
      <c r="D95" s="722"/>
      <c r="E95" s="722"/>
      <c r="F95" s="722"/>
      <c r="G95" s="722"/>
      <c r="H95" s="723"/>
      <c r="I95" s="622"/>
      <c r="J95" s="623"/>
      <c r="K95" s="624"/>
    </row>
    <row r="96" spans="1:11" s="19" customFormat="1" x14ac:dyDescent="0.15">
      <c r="A96" s="650"/>
      <c r="B96" s="148"/>
      <c r="C96" s="701" t="s">
        <v>38</v>
      </c>
      <c r="D96" s="69">
        <f>D130</f>
        <v>3</v>
      </c>
      <c r="E96" s="70">
        <f t="shared" ref="E96:F100" si="7">E130+0.3</f>
        <v>2.5</v>
      </c>
      <c r="F96" s="70">
        <f t="shared" si="7"/>
        <v>2.5</v>
      </c>
      <c r="G96" s="70">
        <v>0.1</v>
      </c>
      <c r="H96" s="70">
        <f>ROUND(D96*E96*F96*G96,2)</f>
        <v>1.88</v>
      </c>
      <c r="I96" s="625"/>
      <c r="J96" s="626"/>
      <c r="K96" s="627"/>
    </row>
    <row r="97" spans="1:11" s="19" customFormat="1" x14ac:dyDescent="0.15">
      <c r="A97" s="650"/>
      <c r="B97" s="148"/>
      <c r="C97" s="757"/>
      <c r="D97" s="69">
        <f>D131</f>
        <v>6</v>
      </c>
      <c r="E97" s="70">
        <f t="shared" si="7"/>
        <v>2.9</v>
      </c>
      <c r="F97" s="70">
        <f t="shared" si="7"/>
        <v>2.9</v>
      </c>
      <c r="G97" s="70">
        <v>0.1</v>
      </c>
      <c r="H97" s="70">
        <f>ROUND(D97*E97*F97*G97,2)</f>
        <v>5.05</v>
      </c>
      <c r="I97" s="625"/>
      <c r="J97" s="626"/>
      <c r="K97" s="627"/>
    </row>
    <row r="98" spans="1:11" s="19" customFormat="1" ht="13.35" customHeight="1" x14ac:dyDescent="0.15">
      <c r="A98" s="650"/>
      <c r="B98" s="148"/>
      <c r="C98" s="757"/>
      <c r="D98" s="69">
        <f>D132</f>
        <v>4</v>
      </c>
      <c r="E98" s="70">
        <f t="shared" si="7"/>
        <v>3.4</v>
      </c>
      <c r="F98" s="70">
        <f t="shared" si="7"/>
        <v>3.4</v>
      </c>
      <c r="G98" s="70">
        <v>0.1</v>
      </c>
      <c r="H98" s="70">
        <f>ROUND(D98*E98*F98*G98,2)</f>
        <v>4.62</v>
      </c>
      <c r="I98" s="625"/>
      <c r="J98" s="626"/>
      <c r="K98" s="627"/>
    </row>
    <row r="99" spans="1:11" s="19" customFormat="1" x14ac:dyDescent="0.15">
      <c r="A99" s="650"/>
      <c r="B99" s="148"/>
      <c r="C99" s="757"/>
      <c r="D99" s="69">
        <f>D133</f>
        <v>2</v>
      </c>
      <c r="E99" s="70">
        <f t="shared" si="7"/>
        <v>3.9</v>
      </c>
      <c r="F99" s="70">
        <f t="shared" si="7"/>
        <v>3.9</v>
      </c>
      <c r="G99" s="70">
        <v>0.1</v>
      </c>
      <c r="H99" s="70">
        <f t="shared" ref="H99:H120" si="8">ROUND(D99*E99*F99*G99,2)</f>
        <v>3.04</v>
      </c>
      <c r="I99" s="625"/>
      <c r="J99" s="626"/>
      <c r="K99" s="627"/>
    </row>
    <row r="100" spans="1:11" s="19" customFormat="1" x14ac:dyDescent="0.15">
      <c r="A100" s="650"/>
      <c r="B100" s="148"/>
      <c r="C100" s="702"/>
      <c r="D100" s="69">
        <f>D134</f>
        <v>1</v>
      </c>
      <c r="E100" s="70">
        <f t="shared" si="7"/>
        <v>5.3</v>
      </c>
      <c r="F100" s="70">
        <f t="shared" si="7"/>
        <v>4.8</v>
      </c>
      <c r="G100" s="70">
        <v>0.1</v>
      </c>
      <c r="H100" s="70">
        <f t="shared" si="8"/>
        <v>2.54</v>
      </c>
      <c r="I100" s="625"/>
      <c r="J100" s="626"/>
      <c r="K100" s="627"/>
    </row>
    <row r="101" spans="1:11" s="19" customFormat="1" ht="14.25" customHeight="1" x14ac:dyDescent="0.15">
      <c r="A101" s="650"/>
      <c r="B101" s="148"/>
      <c r="C101" s="701" t="s">
        <v>330</v>
      </c>
      <c r="D101" s="78">
        <f t="shared" ref="D101:E114" si="9">D55</f>
        <v>1</v>
      </c>
      <c r="E101" s="78">
        <f t="shared" si="9"/>
        <v>1.42</v>
      </c>
      <c r="F101" s="74">
        <f>F136+0.3</f>
        <v>1.5000000000000002</v>
      </c>
      <c r="G101" s="70">
        <v>0.1</v>
      </c>
      <c r="H101" s="70">
        <f t="shared" si="8"/>
        <v>0.21</v>
      </c>
      <c r="I101" s="625"/>
      <c r="J101" s="626"/>
      <c r="K101" s="627"/>
    </row>
    <row r="102" spans="1:11" s="19" customFormat="1" x14ac:dyDescent="0.15">
      <c r="A102" s="650"/>
      <c r="B102" s="148"/>
      <c r="C102" s="757"/>
      <c r="D102" s="78">
        <f t="shared" si="9"/>
        <v>1</v>
      </c>
      <c r="E102" s="78">
        <f t="shared" si="9"/>
        <v>3.37</v>
      </c>
      <c r="F102" s="74">
        <f t="shared" ref="F102:F108" si="10">F137+0.3</f>
        <v>1.5000000000000002</v>
      </c>
      <c r="G102" s="70">
        <v>0.1</v>
      </c>
      <c r="H102" s="70">
        <f t="shared" si="8"/>
        <v>0.51</v>
      </c>
      <c r="I102" s="625"/>
      <c r="J102" s="626"/>
      <c r="K102" s="627"/>
    </row>
    <row r="103" spans="1:11" s="19" customFormat="1" x14ac:dyDescent="0.15">
      <c r="A103" s="650"/>
      <c r="B103" s="148"/>
      <c r="C103" s="757"/>
      <c r="D103" s="78">
        <f t="shared" si="9"/>
        <v>1</v>
      </c>
      <c r="E103" s="78">
        <f t="shared" si="9"/>
        <v>1.47</v>
      </c>
      <c r="F103" s="74">
        <f t="shared" si="10"/>
        <v>1.5000000000000002</v>
      </c>
      <c r="G103" s="70">
        <v>0.1</v>
      </c>
      <c r="H103" s="70">
        <f t="shared" si="8"/>
        <v>0.22</v>
      </c>
      <c r="I103" s="625"/>
      <c r="J103" s="626"/>
      <c r="K103" s="627"/>
    </row>
    <row r="104" spans="1:11" s="19" customFormat="1" x14ac:dyDescent="0.15">
      <c r="A104" s="650"/>
      <c r="B104" s="148"/>
      <c r="C104" s="757"/>
      <c r="D104" s="78">
        <f t="shared" si="9"/>
        <v>1</v>
      </c>
      <c r="E104" s="78">
        <f t="shared" si="9"/>
        <v>1.94</v>
      </c>
      <c r="F104" s="74">
        <f t="shared" si="10"/>
        <v>1.5000000000000002</v>
      </c>
      <c r="G104" s="70">
        <v>0.1</v>
      </c>
      <c r="H104" s="70">
        <f t="shared" si="8"/>
        <v>0.28999999999999998</v>
      </c>
      <c r="I104" s="625"/>
      <c r="J104" s="626"/>
      <c r="K104" s="627"/>
    </row>
    <row r="105" spans="1:11" s="19" customFormat="1" x14ac:dyDescent="0.15">
      <c r="A105" s="650"/>
      <c r="B105" s="148"/>
      <c r="C105" s="757"/>
      <c r="D105" s="78">
        <f t="shared" si="9"/>
        <v>1</v>
      </c>
      <c r="E105" s="78">
        <f t="shared" si="9"/>
        <v>1.64</v>
      </c>
      <c r="F105" s="74">
        <f t="shared" si="10"/>
        <v>1.5000000000000002</v>
      </c>
      <c r="G105" s="70">
        <v>0.1</v>
      </c>
      <c r="H105" s="70">
        <f t="shared" si="8"/>
        <v>0.25</v>
      </c>
      <c r="I105" s="625"/>
      <c r="J105" s="626"/>
      <c r="K105" s="627"/>
    </row>
    <row r="106" spans="1:11" s="19" customFormat="1" x14ac:dyDescent="0.15">
      <c r="A106" s="650"/>
      <c r="B106" s="148"/>
      <c r="C106" s="757"/>
      <c r="D106" s="78">
        <f t="shared" si="9"/>
        <v>1</v>
      </c>
      <c r="E106" s="78">
        <f t="shared" si="9"/>
        <v>0.65500000000000003</v>
      </c>
      <c r="F106" s="74">
        <f t="shared" si="10"/>
        <v>1.5000000000000002</v>
      </c>
      <c r="G106" s="70">
        <v>0.1</v>
      </c>
      <c r="H106" s="70">
        <f t="shared" si="8"/>
        <v>0.1</v>
      </c>
      <c r="I106" s="625"/>
      <c r="J106" s="626"/>
      <c r="K106" s="627"/>
    </row>
    <row r="107" spans="1:11" s="19" customFormat="1" x14ac:dyDescent="0.15">
      <c r="A107" s="650"/>
      <c r="B107" s="148"/>
      <c r="C107" s="757"/>
      <c r="D107" s="78">
        <f t="shared" si="9"/>
        <v>1</v>
      </c>
      <c r="E107" s="78">
        <f t="shared" si="9"/>
        <v>1.7549999999999999</v>
      </c>
      <c r="F107" s="74">
        <f t="shared" si="10"/>
        <v>1.5000000000000002</v>
      </c>
      <c r="G107" s="70">
        <v>0.1</v>
      </c>
      <c r="H107" s="70">
        <f t="shared" si="8"/>
        <v>0.26</v>
      </c>
      <c r="I107" s="625"/>
      <c r="J107" s="626"/>
      <c r="K107" s="627"/>
    </row>
    <row r="108" spans="1:11" s="19" customFormat="1" x14ac:dyDescent="0.15">
      <c r="A108" s="650"/>
      <c r="B108" s="148"/>
      <c r="C108" s="757"/>
      <c r="D108" s="78">
        <f t="shared" si="9"/>
        <v>1</v>
      </c>
      <c r="E108" s="78">
        <f t="shared" si="9"/>
        <v>1.44</v>
      </c>
      <c r="F108" s="74">
        <f t="shared" si="10"/>
        <v>1.5000000000000002</v>
      </c>
      <c r="G108" s="70">
        <v>0.1</v>
      </c>
      <c r="H108" s="70">
        <f t="shared" si="8"/>
        <v>0.22</v>
      </c>
      <c r="I108" s="625"/>
      <c r="J108" s="626"/>
      <c r="K108" s="627"/>
    </row>
    <row r="109" spans="1:11" s="19" customFormat="1" x14ac:dyDescent="0.15">
      <c r="A109" s="650"/>
      <c r="B109" s="148"/>
      <c r="C109" s="757"/>
      <c r="D109" s="78">
        <f t="shared" si="9"/>
        <v>1</v>
      </c>
      <c r="E109" s="78">
        <f t="shared" si="9"/>
        <v>2.79</v>
      </c>
      <c r="F109" s="74">
        <f>F149+0.3</f>
        <v>1.5000000000000002</v>
      </c>
      <c r="G109" s="70">
        <v>0.1</v>
      </c>
      <c r="H109" s="70">
        <f t="shared" si="8"/>
        <v>0.42</v>
      </c>
      <c r="I109" s="625"/>
      <c r="J109" s="626"/>
      <c r="K109" s="627"/>
    </row>
    <row r="110" spans="1:11" s="19" customFormat="1" x14ac:dyDescent="0.15">
      <c r="A110" s="650"/>
      <c r="B110" s="148"/>
      <c r="C110" s="757"/>
      <c r="D110" s="78">
        <f t="shared" si="9"/>
        <v>1</v>
      </c>
      <c r="E110" s="78">
        <f t="shared" si="9"/>
        <v>0.98499999999999999</v>
      </c>
      <c r="F110" s="74">
        <f>F150+0.3</f>
        <v>0.3</v>
      </c>
      <c r="G110" s="70">
        <v>0.1</v>
      </c>
      <c r="H110" s="70">
        <f t="shared" si="8"/>
        <v>0.03</v>
      </c>
      <c r="I110" s="625"/>
      <c r="J110" s="626"/>
      <c r="K110" s="627"/>
    </row>
    <row r="111" spans="1:11" s="19" customFormat="1" x14ac:dyDescent="0.15">
      <c r="A111" s="650"/>
      <c r="B111" s="148"/>
      <c r="C111" s="757"/>
      <c r="D111" s="78">
        <f t="shared" si="9"/>
        <v>1</v>
      </c>
      <c r="E111" s="78">
        <f t="shared" si="9"/>
        <v>1.84</v>
      </c>
      <c r="F111" s="74">
        <f>F181+0.3</f>
        <v>0.3</v>
      </c>
      <c r="G111" s="70">
        <v>0.1</v>
      </c>
      <c r="H111" s="70">
        <f t="shared" si="8"/>
        <v>0.06</v>
      </c>
      <c r="I111" s="625"/>
      <c r="J111" s="626"/>
      <c r="K111" s="627"/>
    </row>
    <row r="112" spans="1:11" s="19" customFormat="1" x14ac:dyDescent="0.15">
      <c r="A112" s="650"/>
      <c r="B112" s="148"/>
      <c r="C112" s="757"/>
      <c r="D112" s="78">
        <f t="shared" si="9"/>
        <v>1</v>
      </c>
      <c r="E112" s="78">
        <f t="shared" si="9"/>
        <v>1.94</v>
      </c>
      <c r="F112" s="74">
        <f>F182+0.3</f>
        <v>0.89999999999999991</v>
      </c>
      <c r="G112" s="70">
        <v>0.1</v>
      </c>
      <c r="H112" s="70">
        <f t="shared" si="8"/>
        <v>0.17</v>
      </c>
      <c r="I112" s="625"/>
      <c r="J112" s="626"/>
      <c r="K112" s="627"/>
    </row>
    <row r="113" spans="1:11" s="19" customFormat="1" x14ac:dyDescent="0.15">
      <c r="A113" s="650"/>
      <c r="B113" s="148"/>
      <c r="C113" s="757"/>
      <c r="D113" s="78">
        <f t="shared" si="9"/>
        <v>1</v>
      </c>
      <c r="E113" s="78">
        <f t="shared" si="9"/>
        <v>1.47</v>
      </c>
      <c r="F113" s="74">
        <f>F183+0.3</f>
        <v>0.75</v>
      </c>
      <c r="G113" s="70">
        <v>0.1</v>
      </c>
      <c r="H113" s="70">
        <f t="shared" si="8"/>
        <v>0.11</v>
      </c>
      <c r="I113" s="625"/>
      <c r="J113" s="626"/>
      <c r="K113" s="627"/>
    </row>
    <row r="114" spans="1:11" s="19" customFormat="1" x14ac:dyDescent="0.15">
      <c r="A114" s="650"/>
      <c r="B114" s="148"/>
      <c r="C114" s="702"/>
      <c r="D114" s="78">
        <f t="shared" si="9"/>
        <v>1</v>
      </c>
      <c r="E114" s="78">
        <f t="shared" si="9"/>
        <v>4.6500000000000004</v>
      </c>
      <c r="F114" s="74">
        <f>F184+0.3</f>
        <v>1.2</v>
      </c>
      <c r="G114" s="70">
        <v>0.1</v>
      </c>
      <c r="H114" s="70">
        <f t="shared" si="8"/>
        <v>0.56000000000000005</v>
      </c>
      <c r="I114" s="625"/>
      <c r="J114" s="626"/>
      <c r="K114" s="627"/>
    </row>
    <row r="115" spans="1:11" s="19" customFormat="1" x14ac:dyDescent="0.15">
      <c r="A115" s="650"/>
      <c r="B115" s="148"/>
      <c r="C115" s="717" t="s">
        <v>328</v>
      </c>
      <c r="D115" s="78">
        <v>4</v>
      </c>
      <c r="E115" s="78">
        <v>10.59</v>
      </c>
      <c r="F115" s="74">
        <v>0.2</v>
      </c>
      <c r="G115" s="70">
        <v>0.1</v>
      </c>
      <c r="H115" s="70">
        <f t="shared" si="8"/>
        <v>0.85</v>
      </c>
      <c r="I115" s="625"/>
      <c r="J115" s="626"/>
      <c r="K115" s="627"/>
    </row>
    <row r="116" spans="1:11" s="19" customFormat="1" x14ac:dyDescent="0.15">
      <c r="A116" s="650"/>
      <c r="B116" s="148"/>
      <c r="C116" s="717"/>
      <c r="D116" s="78">
        <v>1</v>
      </c>
      <c r="E116" s="78">
        <v>2</v>
      </c>
      <c r="F116" s="74">
        <v>0.2</v>
      </c>
      <c r="G116" s="70">
        <v>0.1</v>
      </c>
      <c r="H116" s="70">
        <f t="shared" si="8"/>
        <v>0.04</v>
      </c>
      <c r="I116" s="625"/>
      <c r="J116" s="626"/>
      <c r="K116" s="627"/>
    </row>
    <row r="117" spans="1:11" s="19" customFormat="1" x14ac:dyDescent="0.15">
      <c r="A117" s="650"/>
      <c r="B117" s="148"/>
      <c r="C117" s="716"/>
      <c r="D117" s="78">
        <v>1</v>
      </c>
      <c r="E117" s="78">
        <v>22.46</v>
      </c>
      <c r="F117" s="74">
        <v>0.2</v>
      </c>
      <c r="G117" s="70">
        <v>0.1</v>
      </c>
      <c r="H117" s="70">
        <f t="shared" si="8"/>
        <v>0.45</v>
      </c>
      <c r="I117" s="625"/>
      <c r="J117" s="626"/>
      <c r="K117" s="627"/>
    </row>
    <row r="118" spans="1:11" s="19" customFormat="1" x14ac:dyDescent="0.15">
      <c r="A118" s="650"/>
      <c r="B118" s="148"/>
      <c r="C118" s="72" t="s">
        <v>329</v>
      </c>
      <c r="D118" s="78">
        <v>1</v>
      </c>
      <c r="E118" s="78">
        <v>22.46</v>
      </c>
      <c r="F118" s="74">
        <v>10.59</v>
      </c>
      <c r="G118" s="70">
        <v>0.125</v>
      </c>
      <c r="H118" s="70">
        <f t="shared" si="8"/>
        <v>29.73</v>
      </c>
      <c r="I118" s="625"/>
      <c r="J118" s="626"/>
      <c r="K118" s="627"/>
    </row>
    <row r="119" spans="1:11" s="19" customFormat="1" x14ac:dyDescent="0.15">
      <c r="A119" s="650"/>
      <c r="B119" s="148"/>
      <c r="C119" s="72" t="s">
        <v>331</v>
      </c>
      <c r="D119" s="78">
        <v>1</v>
      </c>
      <c r="E119" s="78">
        <v>91.44</v>
      </c>
      <c r="F119" s="74">
        <v>0.6</v>
      </c>
      <c r="G119" s="70">
        <v>0.1</v>
      </c>
      <c r="H119" s="70">
        <f t="shared" si="8"/>
        <v>5.49</v>
      </c>
      <c r="I119" s="625"/>
      <c r="J119" s="626"/>
      <c r="K119" s="627"/>
    </row>
    <row r="120" spans="1:11" s="19" customFormat="1" x14ac:dyDescent="0.15">
      <c r="A120" s="651"/>
      <c r="B120" s="149"/>
      <c r="C120" s="72" t="s">
        <v>325</v>
      </c>
      <c r="D120" s="78">
        <v>1</v>
      </c>
      <c r="E120" s="78">
        <v>3.5</v>
      </c>
      <c r="F120" s="74">
        <v>2.9</v>
      </c>
      <c r="G120" s="70">
        <v>0.1</v>
      </c>
      <c r="H120" s="70">
        <f t="shared" si="8"/>
        <v>1.02</v>
      </c>
      <c r="I120" s="628"/>
      <c r="J120" s="629"/>
      <c r="K120" s="630"/>
    </row>
    <row r="121" spans="1:11" x14ac:dyDescent="0.15">
      <c r="A121" s="643"/>
      <c r="B121" s="644"/>
      <c r="C121" s="644"/>
      <c r="D121" s="644"/>
      <c r="E121" s="644"/>
      <c r="F121" s="644"/>
      <c r="G121" s="645"/>
      <c r="H121" s="65">
        <f>SUM(H95:H120)</f>
        <v>58.120000000000005</v>
      </c>
      <c r="I121" s="64" t="s">
        <v>9</v>
      </c>
      <c r="J121" s="66">
        <f>+E125</f>
        <v>5947.2</v>
      </c>
      <c r="K121" s="66">
        <f>ROUND(H121*J121,0)</f>
        <v>345651</v>
      </c>
    </row>
    <row r="122" spans="1:11" x14ac:dyDescent="0.15">
      <c r="A122" s="649"/>
      <c r="B122" s="167"/>
      <c r="C122" s="619"/>
      <c r="D122" s="620"/>
      <c r="E122" s="620"/>
      <c r="F122" s="621"/>
      <c r="G122" s="622"/>
      <c r="H122" s="623"/>
      <c r="I122" s="623"/>
      <c r="J122" s="623"/>
      <c r="K122" s="624"/>
    </row>
    <row r="123" spans="1:11" x14ac:dyDescent="0.15">
      <c r="A123" s="650"/>
      <c r="B123" s="148"/>
      <c r="C123" s="72" t="s">
        <v>23</v>
      </c>
      <c r="D123" s="69" t="s">
        <v>24</v>
      </c>
      <c r="E123" s="70">
        <v>5664</v>
      </c>
      <c r="F123" s="73" t="s">
        <v>25</v>
      </c>
      <c r="G123" s="625"/>
      <c r="H123" s="626"/>
      <c r="I123" s="626"/>
      <c r="J123" s="626"/>
      <c r="K123" s="627"/>
    </row>
    <row r="124" spans="1:11" x14ac:dyDescent="0.15">
      <c r="A124" s="650"/>
      <c r="B124" s="148"/>
      <c r="C124" s="72" t="s">
        <v>41</v>
      </c>
      <c r="D124" s="69" t="s">
        <v>24</v>
      </c>
      <c r="E124" s="70">
        <f>ROUND(E123*5%,2)</f>
        <v>283.2</v>
      </c>
      <c r="F124" s="70"/>
      <c r="G124" s="625"/>
      <c r="H124" s="626"/>
      <c r="I124" s="626"/>
      <c r="J124" s="626"/>
      <c r="K124" s="627"/>
    </row>
    <row r="125" spans="1:11" x14ac:dyDescent="0.15">
      <c r="A125" s="650"/>
      <c r="B125" s="148"/>
      <c r="C125" s="79"/>
      <c r="D125" s="80" t="s">
        <v>24</v>
      </c>
      <c r="E125" s="81">
        <f>SUM(E123:E124)</f>
        <v>5947.2</v>
      </c>
      <c r="F125" s="82" t="s">
        <v>25</v>
      </c>
      <c r="G125" s="628"/>
      <c r="H125" s="629"/>
      <c r="I125" s="629"/>
      <c r="J125" s="629"/>
      <c r="K125" s="630"/>
    </row>
    <row r="126" spans="1:11" x14ac:dyDescent="0.15">
      <c r="A126" s="703"/>
      <c r="B126" s="704"/>
      <c r="C126" s="704"/>
      <c r="D126" s="704"/>
      <c r="E126" s="704"/>
      <c r="F126" s="704"/>
      <c r="G126" s="704"/>
      <c r="H126" s="704"/>
      <c r="I126" s="704"/>
      <c r="J126" s="704"/>
      <c r="K126" s="705"/>
    </row>
    <row r="127" spans="1:11" ht="98.25" customHeight="1" x14ac:dyDescent="0.15">
      <c r="A127" s="50">
        <v>6</v>
      </c>
      <c r="B127" s="203" t="s">
        <v>374</v>
      </c>
      <c r="C127" s="595" t="s">
        <v>280</v>
      </c>
      <c r="D127" s="596"/>
      <c r="E127" s="596"/>
      <c r="F127" s="596"/>
      <c r="G127" s="596"/>
      <c r="H127" s="596"/>
      <c r="I127" s="596"/>
      <c r="J127" s="596"/>
      <c r="K127" s="600"/>
    </row>
    <row r="128" spans="1:11" s="19" customFormat="1" ht="12.75" customHeight="1" x14ac:dyDescent="0.15">
      <c r="A128" s="50"/>
      <c r="B128" s="156" t="s">
        <v>65</v>
      </c>
      <c r="C128" s="595" t="s">
        <v>64</v>
      </c>
      <c r="D128" s="596"/>
      <c r="E128" s="596"/>
      <c r="F128" s="596"/>
      <c r="G128" s="596"/>
      <c r="H128" s="596"/>
      <c r="I128" s="596"/>
      <c r="J128" s="596"/>
      <c r="K128" s="600"/>
    </row>
    <row r="129" spans="1:11" s="19" customFormat="1" x14ac:dyDescent="0.15">
      <c r="A129" s="649"/>
      <c r="B129" s="167"/>
      <c r="C129" s="721" t="s">
        <v>14</v>
      </c>
      <c r="D129" s="722"/>
      <c r="E129" s="722"/>
      <c r="F129" s="722"/>
      <c r="G129" s="722"/>
      <c r="H129" s="723"/>
      <c r="I129" s="622"/>
      <c r="J129" s="623"/>
      <c r="K129" s="624"/>
    </row>
    <row r="130" spans="1:11" s="19" customFormat="1" x14ac:dyDescent="0.15">
      <c r="A130" s="650"/>
      <c r="B130" s="148"/>
      <c r="C130" s="616" t="s">
        <v>55</v>
      </c>
      <c r="D130" s="69">
        <v>3</v>
      </c>
      <c r="E130" s="70">
        <v>2.2000000000000002</v>
      </c>
      <c r="F130" s="70">
        <v>2.2000000000000002</v>
      </c>
      <c r="G130" s="70">
        <v>0.5</v>
      </c>
      <c r="H130" s="70">
        <f>ROUND(D130*E130*F130*G130,2)</f>
        <v>7.26</v>
      </c>
      <c r="I130" s="625"/>
      <c r="J130" s="626"/>
      <c r="K130" s="627"/>
    </row>
    <row r="131" spans="1:11" s="19" customFormat="1" x14ac:dyDescent="0.15">
      <c r="A131" s="650"/>
      <c r="B131" s="148"/>
      <c r="C131" s="617"/>
      <c r="D131" s="69">
        <v>6</v>
      </c>
      <c r="E131" s="70">
        <v>2.6</v>
      </c>
      <c r="F131" s="70">
        <v>2.6</v>
      </c>
      <c r="G131" s="70">
        <v>0.6</v>
      </c>
      <c r="H131" s="70">
        <f>ROUND(D131*E131*F131*G131,2)</f>
        <v>24.34</v>
      </c>
      <c r="I131" s="625"/>
      <c r="J131" s="626"/>
      <c r="K131" s="627"/>
    </row>
    <row r="132" spans="1:11" s="19" customFormat="1" x14ac:dyDescent="0.15">
      <c r="A132" s="650"/>
      <c r="B132" s="148"/>
      <c r="C132" s="617"/>
      <c r="D132" s="69">
        <v>4</v>
      </c>
      <c r="E132" s="70">
        <v>3.1</v>
      </c>
      <c r="F132" s="70">
        <v>3.1</v>
      </c>
      <c r="G132" s="70">
        <v>0.8</v>
      </c>
      <c r="H132" s="70">
        <f>ROUND(D132*E132*F132*G132,2)</f>
        <v>30.75</v>
      </c>
      <c r="I132" s="625"/>
      <c r="J132" s="626"/>
      <c r="K132" s="627"/>
    </row>
    <row r="133" spans="1:11" s="19" customFormat="1" x14ac:dyDescent="0.15">
      <c r="A133" s="650"/>
      <c r="B133" s="148"/>
      <c r="C133" s="617"/>
      <c r="D133" s="69">
        <v>2</v>
      </c>
      <c r="E133" s="70">
        <v>3.6</v>
      </c>
      <c r="F133" s="70">
        <v>3.6</v>
      </c>
      <c r="G133" s="70">
        <v>0.95</v>
      </c>
      <c r="H133" s="70">
        <f>ROUND(D133*E133*F133*G133,2)</f>
        <v>24.62</v>
      </c>
      <c r="I133" s="625"/>
      <c r="J133" s="626"/>
      <c r="K133" s="627"/>
    </row>
    <row r="134" spans="1:11" s="19" customFormat="1" x14ac:dyDescent="0.15">
      <c r="A134" s="650"/>
      <c r="B134" s="148"/>
      <c r="C134" s="618"/>
      <c r="D134" s="69">
        <v>1</v>
      </c>
      <c r="E134" s="70">
        <v>5</v>
      </c>
      <c r="F134" s="70">
        <v>4.5</v>
      </c>
      <c r="G134" s="70">
        <v>1.1000000000000001</v>
      </c>
      <c r="H134" s="70">
        <f>ROUND(D134*E134*F134*G134,2)</f>
        <v>24.75</v>
      </c>
      <c r="I134" s="625"/>
      <c r="J134" s="626"/>
      <c r="K134" s="627"/>
    </row>
    <row r="135" spans="1:11" s="19" customFormat="1" x14ac:dyDescent="0.15">
      <c r="A135" s="650"/>
      <c r="B135" s="168"/>
      <c r="C135" s="619"/>
      <c r="D135" s="620"/>
      <c r="E135" s="620"/>
      <c r="F135" s="620"/>
      <c r="G135" s="620"/>
      <c r="H135" s="621"/>
      <c r="I135" s="625"/>
      <c r="J135" s="626"/>
      <c r="K135" s="627"/>
    </row>
    <row r="136" spans="1:11" s="19" customFormat="1" x14ac:dyDescent="0.15">
      <c r="A136" s="650"/>
      <c r="B136" s="148"/>
      <c r="C136" s="617" t="s">
        <v>56</v>
      </c>
      <c r="D136" s="69">
        <f t="shared" ref="D136:E149" si="11">D26</f>
        <v>1</v>
      </c>
      <c r="E136" s="69">
        <f t="shared" si="11"/>
        <v>1.42</v>
      </c>
      <c r="F136" s="70">
        <f t="shared" ref="F136:F149" si="12">F26-0.6</f>
        <v>1.2000000000000002</v>
      </c>
      <c r="G136" s="70">
        <v>0.45</v>
      </c>
      <c r="H136" s="70">
        <f t="shared" ref="H136:H149" si="13">ROUND(D136*E136*F136*G136,2)</f>
        <v>0.77</v>
      </c>
      <c r="I136" s="625"/>
      <c r="J136" s="626"/>
      <c r="K136" s="627"/>
    </row>
    <row r="137" spans="1:11" s="19" customFormat="1" x14ac:dyDescent="0.15">
      <c r="A137" s="650"/>
      <c r="B137" s="148"/>
      <c r="C137" s="617"/>
      <c r="D137" s="69">
        <f t="shared" si="11"/>
        <v>1</v>
      </c>
      <c r="E137" s="69">
        <f t="shared" si="11"/>
        <v>3.37</v>
      </c>
      <c r="F137" s="70">
        <f t="shared" si="12"/>
        <v>1.2000000000000002</v>
      </c>
      <c r="G137" s="70">
        <v>0.45</v>
      </c>
      <c r="H137" s="70">
        <f t="shared" si="13"/>
        <v>1.82</v>
      </c>
      <c r="I137" s="625"/>
      <c r="J137" s="626"/>
      <c r="K137" s="627"/>
    </row>
    <row r="138" spans="1:11" s="19" customFormat="1" x14ac:dyDescent="0.15">
      <c r="A138" s="650"/>
      <c r="B138" s="148"/>
      <c r="C138" s="617"/>
      <c r="D138" s="69">
        <f t="shared" si="11"/>
        <v>1</v>
      </c>
      <c r="E138" s="69">
        <f t="shared" si="11"/>
        <v>1.47</v>
      </c>
      <c r="F138" s="70">
        <f t="shared" si="12"/>
        <v>1.2000000000000002</v>
      </c>
      <c r="G138" s="70">
        <v>0.45</v>
      </c>
      <c r="H138" s="70">
        <f t="shared" si="13"/>
        <v>0.79</v>
      </c>
      <c r="I138" s="625"/>
      <c r="J138" s="626"/>
      <c r="K138" s="627"/>
    </row>
    <row r="139" spans="1:11" s="19" customFormat="1" x14ac:dyDescent="0.15">
      <c r="A139" s="650"/>
      <c r="B139" s="148"/>
      <c r="C139" s="617"/>
      <c r="D139" s="69">
        <f t="shared" si="11"/>
        <v>1</v>
      </c>
      <c r="E139" s="69">
        <f t="shared" si="11"/>
        <v>1.94</v>
      </c>
      <c r="F139" s="70">
        <f t="shared" si="12"/>
        <v>1.2000000000000002</v>
      </c>
      <c r="G139" s="70">
        <v>0.45</v>
      </c>
      <c r="H139" s="70">
        <f t="shared" si="13"/>
        <v>1.05</v>
      </c>
      <c r="I139" s="625"/>
      <c r="J139" s="626"/>
      <c r="K139" s="627"/>
    </row>
    <row r="140" spans="1:11" s="19" customFormat="1" x14ac:dyDescent="0.15">
      <c r="A140" s="650"/>
      <c r="B140" s="148"/>
      <c r="C140" s="617"/>
      <c r="D140" s="69">
        <f t="shared" si="11"/>
        <v>1</v>
      </c>
      <c r="E140" s="69">
        <f t="shared" si="11"/>
        <v>1.64</v>
      </c>
      <c r="F140" s="70">
        <f t="shared" si="12"/>
        <v>1.2000000000000002</v>
      </c>
      <c r="G140" s="70">
        <v>0.45</v>
      </c>
      <c r="H140" s="70">
        <f t="shared" si="13"/>
        <v>0.89</v>
      </c>
      <c r="I140" s="625"/>
      <c r="J140" s="626"/>
      <c r="K140" s="627"/>
    </row>
    <row r="141" spans="1:11" s="19" customFormat="1" x14ac:dyDescent="0.15">
      <c r="A141" s="650"/>
      <c r="B141" s="148"/>
      <c r="C141" s="617"/>
      <c r="D141" s="69">
        <f t="shared" si="11"/>
        <v>1</v>
      </c>
      <c r="E141" s="69">
        <f t="shared" si="11"/>
        <v>0.65500000000000003</v>
      </c>
      <c r="F141" s="70">
        <f t="shared" si="12"/>
        <v>1.2000000000000002</v>
      </c>
      <c r="G141" s="70">
        <v>0.45</v>
      </c>
      <c r="H141" s="70">
        <f t="shared" si="13"/>
        <v>0.35</v>
      </c>
      <c r="I141" s="625"/>
      <c r="J141" s="626"/>
      <c r="K141" s="627"/>
    </row>
    <row r="142" spans="1:11" s="19" customFormat="1" x14ac:dyDescent="0.15">
      <c r="A142" s="650"/>
      <c r="B142" s="148"/>
      <c r="C142" s="617"/>
      <c r="D142" s="69">
        <f t="shared" si="11"/>
        <v>1</v>
      </c>
      <c r="E142" s="69">
        <f t="shared" si="11"/>
        <v>1.7549999999999999</v>
      </c>
      <c r="F142" s="70">
        <f t="shared" si="12"/>
        <v>1.2000000000000002</v>
      </c>
      <c r="G142" s="70">
        <v>0.45</v>
      </c>
      <c r="H142" s="70">
        <f t="shared" si="13"/>
        <v>0.95</v>
      </c>
      <c r="I142" s="625"/>
      <c r="J142" s="626"/>
      <c r="K142" s="627"/>
    </row>
    <row r="143" spans="1:11" s="19" customFormat="1" x14ac:dyDescent="0.15">
      <c r="A143" s="650"/>
      <c r="B143" s="148"/>
      <c r="C143" s="617"/>
      <c r="D143" s="69">
        <f t="shared" si="11"/>
        <v>1</v>
      </c>
      <c r="E143" s="69">
        <f t="shared" si="11"/>
        <v>1.44</v>
      </c>
      <c r="F143" s="70">
        <f t="shared" si="12"/>
        <v>1.2000000000000002</v>
      </c>
      <c r="G143" s="70">
        <v>0.45</v>
      </c>
      <c r="H143" s="70">
        <f t="shared" si="13"/>
        <v>0.78</v>
      </c>
      <c r="I143" s="625"/>
      <c r="J143" s="626"/>
      <c r="K143" s="627"/>
    </row>
    <row r="144" spans="1:11" s="19" customFormat="1" x14ac:dyDescent="0.15">
      <c r="A144" s="650"/>
      <c r="B144" s="148"/>
      <c r="C144" s="617"/>
      <c r="D144" s="69">
        <f t="shared" si="11"/>
        <v>1</v>
      </c>
      <c r="E144" s="69">
        <f t="shared" si="11"/>
        <v>2.79</v>
      </c>
      <c r="F144" s="70">
        <f t="shared" si="12"/>
        <v>1.2000000000000002</v>
      </c>
      <c r="G144" s="70">
        <v>0.45</v>
      </c>
      <c r="H144" s="70">
        <f t="shared" si="13"/>
        <v>1.51</v>
      </c>
      <c r="I144" s="625"/>
      <c r="J144" s="626"/>
      <c r="K144" s="627"/>
    </row>
    <row r="145" spans="1:11" s="19" customFormat="1" x14ac:dyDescent="0.15">
      <c r="A145" s="650"/>
      <c r="B145" s="148"/>
      <c r="C145" s="617"/>
      <c r="D145" s="69">
        <f t="shared" si="11"/>
        <v>1</v>
      </c>
      <c r="E145" s="69">
        <f t="shared" si="11"/>
        <v>0.98499999999999999</v>
      </c>
      <c r="F145" s="70">
        <f t="shared" si="12"/>
        <v>1.2000000000000002</v>
      </c>
      <c r="G145" s="70">
        <v>0.45</v>
      </c>
      <c r="H145" s="70">
        <f t="shared" si="13"/>
        <v>0.53</v>
      </c>
      <c r="I145" s="625"/>
      <c r="J145" s="626"/>
      <c r="K145" s="627"/>
    </row>
    <row r="146" spans="1:11" s="19" customFormat="1" x14ac:dyDescent="0.15">
      <c r="A146" s="650"/>
      <c r="B146" s="148"/>
      <c r="C146" s="617"/>
      <c r="D146" s="69">
        <f t="shared" si="11"/>
        <v>1</v>
      </c>
      <c r="E146" s="69">
        <f t="shared" si="11"/>
        <v>1.84</v>
      </c>
      <c r="F146" s="70">
        <f t="shared" si="12"/>
        <v>1.2000000000000002</v>
      </c>
      <c r="G146" s="70">
        <v>0.45</v>
      </c>
      <c r="H146" s="70">
        <f t="shared" si="13"/>
        <v>0.99</v>
      </c>
      <c r="I146" s="625"/>
      <c r="J146" s="626"/>
      <c r="K146" s="627"/>
    </row>
    <row r="147" spans="1:11" s="19" customFormat="1" x14ac:dyDescent="0.15">
      <c r="A147" s="650"/>
      <c r="B147" s="148"/>
      <c r="C147" s="617"/>
      <c r="D147" s="69">
        <f t="shared" si="11"/>
        <v>1</v>
      </c>
      <c r="E147" s="69">
        <f t="shared" si="11"/>
        <v>1.94</v>
      </c>
      <c r="F147" s="70">
        <f t="shared" si="12"/>
        <v>1.2000000000000002</v>
      </c>
      <c r="G147" s="70">
        <v>0.45</v>
      </c>
      <c r="H147" s="70">
        <f t="shared" si="13"/>
        <v>1.05</v>
      </c>
      <c r="I147" s="625"/>
      <c r="J147" s="626"/>
      <c r="K147" s="627"/>
    </row>
    <row r="148" spans="1:11" s="19" customFormat="1" x14ac:dyDescent="0.15">
      <c r="A148" s="650"/>
      <c r="B148" s="148"/>
      <c r="C148" s="617"/>
      <c r="D148" s="69">
        <f t="shared" si="11"/>
        <v>1</v>
      </c>
      <c r="E148" s="69">
        <f t="shared" si="11"/>
        <v>1.47</v>
      </c>
      <c r="F148" s="70">
        <f t="shared" si="12"/>
        <v>1.2000000000000002</v>
      </c>
      <c r="G148" s="70">
        <v>0.45</v>
      </c>
      <c r="H148" s="70">
        <f t="shared" si="13"/>
        <v>0.79</v>
      </c>
      <c r="I148" s="625"/>
      <c r="J148" s="626"/>
      <c r="K148" s="627"/>
    </row>
    <row r="149" spans="1:11" s="19" customFormat="1" x14ac:dyDescent="0.15">
      <c r="A149" s="651"/>
      <c r="B149" s="149"/>
      <c r="C149" s="618"/>
      <c r="D149" s="69">
        <f t="shared" si="11"/>
        <v>1</v>
      </c>
      <c r="E149" s="69">
        <f t="shared" si="11"/>
        <v>4.6500000000000004</v>
      </c>
      <c r="F149" s="70">
        <f t="shared" si="12"/>
        <v>1.2000000000000002</v>
      </c>
      <c r="G149" s="70">
        <v>0.45</v>
      </c>
      <c r="H149" s="70">
        <f t="shared" si="13"/>
        <v>2.5099999999999998</v>
      </c>
      <c r="I149" s="628"/>
      <c r="J149" s="629"/>
      <c r="K149" s="630"/>
    </row>
    <row r="150" spans="1:11" s="19" customFormat="1" x14ac:dyDescent="0.15">
      <c r="A150" s="643"/>
      <c r="B150" s="644"/>
      <c r="C150" s="644"/>
      <c r="D150" s="644"/>
      <c r="E150" s="644"/>
      <c r="F150" s="644"/>
      <c r="G150" s="645"/>
      <c r="H150" s="65">
        <f>SUM(H130:H149)</f>
        <v>126.5</v>
      </c>
      <c r="I150" s="65" t="s">
        <v>69</v>
      </c>
      <c r="J150" s="99">
        <f>E153</f>
        <v>6652.8</v>
      </c>
      <c r="K150" s="99">
        <f>H150*J150</f>
        <v>841579.20000000007</v>
      </c>
    </row>
    <row r="151" spans="1:11" s="19" customFormat="1" x14ac:dyDescent="0.15">
      <c r="A151" s="204"/>
      <c r="B151" s="147"/>
      <c r="C151" s="75" t="s">
        <v>23</v>
      </c>
      <c r="D151" s="69" t="s">
        <v>24</v>
      </c>
      <c r="E151" s="70">
        <v>6336</v>
      </c>
      <c r="F151" s="70" t="s">
        <v>25</v>
      </c>
      <c r="G151" s="207"/>
      <c r="H151" s="208"/>
      <c r="I151" s="208"/>
      <c r="J151" s="208"/>
      <c r="K151" s="209"/>
    </row>
    <row r="152" spans="1:11" s="19" customFormat="1" x14ac:dyDescent="0.15">
      <c r="A152" s="205"/>
      <c r="B152" s="148"/>
      <c r="C152" s="75" t="s">
        <v>41</v>
      </c>
      <c r="D152" s="69" t="s">
        <v>24</v>
      </c>
      <c r="E152" s="70">
        <f>ROUND(E151*5%,2)</f>
        <v>316.8</v>
      </c>
      <c r="F152" s="70" t="s">
        <v>25</v>
      </c>
      <c r="G152" s="210"/>
      <c r="H152" s="211"/>
      <c r="I152" s="211"/>
      <c r="J152" s="211"/>
      <c r="K152" s="212"/>
    </row>
    <row r="153" spans="1:11" s="19" customFormat="1" x14ac:dyDescent="0.15">
      <c r="A153" s="205"/>
      <c r="B153" s="148"/>
      <c r="C153" s="75"/>
      <c r="D153" s="69"/>
      <c r="E153" s="70">
        <f>SUM(E151:E152)</f>
        <v>6652.8</v>
      </c>
      <c r="F153" s="70" t="s">
        <v>25</v>
      </c>
      <c r="G153" s="210"/>
      <c r="H153" s="211"/>
      <c r="I153" s="211"/>
      <c r="J153" s="211"/>
      <c r="K153" s="212"/>
    </row>
    <row r="154" spans="1:11" s="19" customFormat="1" x14ac:dyDescent="0.15">
      <c r="A154" s="205"/>
      <c r="B154" s="148"/>
      <c r="C154" s="215"/>
      <c r="D154" s="184"/>
      <c r="E154" s="189"/>
      <c r="F154" s="189"/>
      <c r="G154" s="210"/>
      <c r="H154" s="211"/>
      <c r="I154" s="211"/>
      <c r="J154" s="211"/>
      <c r="K154" s="212"/>
    </row>
    <row r="155" spans="1:11" s="19" customFormat="1" ht="45" customHeight="1" x14ac:dyDescent="0.15">
      <c r="A155" s="54" t="s">
        <v>398</v>
      </c>
      <c r="B155" s="50"/>
      <c r="C155" s="820" t="s">
        <v>396</v>
      </c>
      <c r="D155" s="820"/>
      <c r="E155" s="820"/>
      <c r="F155" s="820"/>
      <c r="G155" s="820"/>
      <c r="H155" s="820"/>
      <c r="I155" s="820"/>
      <c r="J155" s="820"/>
      <c r="K155" s="820"/>
    </row>
    <row r="156" spans="1:11" s="19" customFormat="1" x14ac:dyDescent="0.15">
      <c r="A156" s="649"/>
      <c r="B156" s="148"/>
      <c r="C156" s="616" t="s">
        <v>397</v>
      </c>
      <c r="D156" s="217">
        <v>3</v>
      </c>
      <c r="E156" s="218">
        <v>2.2000000000000002</v>
      </c>
      <c r="F156" s="218">
        <v>2.2000000000000002</v>
      </c>
      <c r="G156" s="98"/>
      <c r="H156" s="98">
        <v>22.880000000000003</v>
      </c>
      <c r="I156" s="622"/>
      <c r="J156" s="623"/>
      <c r="K156" s="624"/>
    </row>
    <row r="157" spans="1:11" s="19" customFormat="1" x14ac:dyDescent="0.15">
      <c r="A157" s="650"/>
      <c r="B157" s="148"/>
      <c r="C157" s="617"/>
      <c r="D157" s="217">
        <v>6</v>
      </c>
      <c r="E157" s="218">
        <v>2.6</v>
      </c>
      <c r="F157" s="218">
        <v>2.6</v>
      </c>
      <c r="G157" s="98"/>
      <c r="H157" s="98">
        <v>44.72</v>
      </c>
      <c r="I157" s="625"/>
      <c r="J157" s="626"/>
      <c r="K157" s="627"/>
    </row>
    <row r="158" spans="1:11" s="19" customFormat="1" x14ac:dyDescent="0.15">
      <c r="A158" s="650"/>
      <c r="B158" s="148"/>
      <c r="C158" s="617"/>
      <c r="D158" s="217">
        <v>4</v>
      </c>
      <c r="E158" s="218">
        <v>3.1</v>
      </c>
      <c r="F158" s="218">
        <v>3.1</v>
      </c>
      <c r="G158" s="98"/>
      <c r="H158" s="98">
        <v>44.019999999999996</v>
      </c>
      <c r="I158" s="625"/>
      <c r="J158" s="626"/>
      <c r="K158" s="627"/>
    </row>
    <row r="159" spans="1:11" s="19" customFormat="1" x14ac:dyDescent="0.15">
      <c r="A159" s="650"/>
      <c r="B159" s="148"/>
      <c r="C159" s="617"/>
      <c r="D159" s="217">
        <v>2</v>
      </c>
      <c r="E159" s="218">
        <v>3.6</v>
      </c>
      <c r="F159" s="218">
        <v>3.6</v>
      </c>
      <c r="G159" s="98"/>
      <c r="H159" s="98">
        <v>40.32</v>
      </c>
      <c r="I159" s="625"/>
      <c r="J159" s="626"/>
      <c r="K159" s="627"/>
    </row>
    <row r="160" spans="1:11" s="19" customFormat="1" x14ac:dyDescent="0.15">
      <c r="A160" s="650"/>
      <c r="B160" s="148"/>
      <c r="C160" s="618"/>
      <c r="D160" s="217">
        <v>1</v>
      </c>
      <c r="E160" s="218">
        <v>5</v>
      </c>
      <c r="F160" s="218">
        <v>4.5</v>
      </c>
      <c r="G160" s="98"/>
      <c r="H160" s="98">
        <v>54</v>
      </c>
      <c r="I160" s="625"/>
      <c r="J160" s="626"/>
      <c r="K160" s="627"/>
    </row>
    <row r="161" spans="1:11" s="19" customFormat="1" x14ac:dyDescent="0.15">
      <c r="A161" s="650"/>
      <c r="B161" s="148"/>
      <c r="C161" s="616" t="s">
        <v>399</v>
      </c>
      <c r="D161" s="217"/>
      <c r="E161" s="218"/>
      <c r="F161" s="218"/>
      <c r="G161" s="98"/>
      <c r="H161" s="98"/>
      <c r="I161" s="625"/>
      <c r="J161" s="626"/>
      <c r="K161" s="627"/>
    </row>
    <row r="162" spans="1:11" s="19" customFormat="1" x14ac:dyDescent="0.15">
      <c r="A162" s="650"/>
      <c r="B162" s="148"/>
      <c r="C162" s="617"/>
      <c r="D162" s="217">
        <f>D136</f>
        <v>1</v>
      </c>
      <c r="E162" s="218">
        <f>(E136+F136)*2</f>
        <v>5.24</v>
      </c>
      <c r="F162" s="218">
        <f>G136</f>
        <v>0.45</v>
      </c>
      <c r="G162" s="98"/>
      <c r="H162" s="98">
        <f>D162*E162*F162</f>
        <v>2.3580000000000001</v>
      </c>
      <c r="I162" s="625"/>
      <c r="J162" s="626"/>
      <c r="K162" s="627"/>
    </row>
    <row r="163" spans="1:11" s="19" customFormat="1" x14ac:dyDescent="0.15">
      <c r="A163" s="650"/>
      <c r="B163" s="148"/>
      <c r="C163" s="617"/>
      <c r="D163" s="217">
        <f t="shared" ref="D163:D175" si="14">D137</f>
        <v>1</v>
      </c>
      <c r="E163" s="218">
        <f t="shared" ref="E163:E175" si="15">(E137+F137)*2</f>
        <v>9.14</v>
      </c>
      <c r="F163" s="218">
        <f t="shared" ref="F163:F175" si="16">G137</f>
        <v>0.45</v>
      </c>
      <c r="G163" s="98"/>
      <c r="H163" s="98">
        <f t="shared" ref="H163:H175" si="17">D163*E163*F163</f>
        <v>4.1130000000000004</v>
      </c>
      <c r="I163" s="625"/>
      <c r="J163" s="626"/>
      <c r="K163" s="627"/>
    </row>
    <row r="164" spans="1:11" s="19" customFormat="1" x14ac:dyDescent="0.15">
      <c r="A164" s="650"/>
      <c r="B164" s="148"/>
      <c r="C164" s="617"/>
      <c r="D164" s="217">
        <f t="shared" si="14"/>
        <v>1</v>
      </c>
      <c r="E164" s="218">
        <f t="shared" si="15"/>
        <v>5.34</v>
      </c>
      <c r="F164" s="218">
        <f t="shared" si="16"/>
        <v>0.45</v>
      </c>
      <c r="G164" s="98"/>
      <c r="H164" s="98">
        <f t="shared" si="17"/>
        <v>2.403</v>
      </c>
      <c r="I164" s="625"/>
      <c r="J164" s="626"/>
      <c r="K164" s="627"/>
    </row>
    <row r="165" spans="1:11" s="19" customFormat="1" x14ac:dyDescent="0.15">
      <c r="A165" s="650"/>
      <c r="B165" s="148"/>
      <c r="C165" s="617"/>
      <c r="D165" s="217">
        <f t="shared" si="14"/>
        <v>1</v>
      </c>
      <c r="E165" s="218">
        <f t="shared" si="15"/>
        <v>6.28</v>
      </c>
      <c r="F165" s="218">
        <f t="shared" si="16"/>
        <v>0.45</v>
      </c>
      <c r="G165" s="98"/>
      <c r="H165" s="98">
        <f t="shared" si="17"/>
        <v>2.8260000000000001</v>
      </c>
      <c r="I165" s="625"/>
      <c r="J165" s="626"/>
      <c r="K165" s="627"/>
    </row>
    <row r="166" spans="1:11" s="19" customFormat="1" x14ac:dyDescent="0.15">
      <c r="A166" s="650"/>
      <c r="B166" s="148"/>
      <c r="C166" s="617"/>
      <c r="D166" s="217">
        <f t="shared" si="14"/>
        <v>1</v>
      </c>
      <c r="E166" s="218">
        <f t="shared" si="15"/>
        <v>5.68</v>
      </c>
      <c r="F166" s="218">
        <f t="shared" si="16"/>
        <v>0.45</v>
      </c>
      <c r="G166" s="98"/>
      <c r="H166" s="98">
        <f t="shared" si="17"/>
        <v>2.556</v>
      </c>
      <c r="I166" s="625"/>
      <c r="J166" s="626"/>
      <c r="K166" s="627"/>
    </row>
    <row r="167" spans="1:11" s="19" customFormat="1" x14ac:dyDescent="0.15">
      <c r="A167" s="650"/>
      <c r="B167" s="148"/>
      <c r="C167" s="617"/>
      <c r="D167" s="217">
        <f t="shared" si="14"/>
        <v>1</v>
      </c>
      <c r="E167" s="218">
        <f t="shared" si="15"/>
        <v>3.7100000000000004</v>
      </c>
      <c r="F167" s="218">
        <f t="shared" si="16"/>
        <v>0.45</v>
      </c>
      <c r="G167" s="98"/>
      <c r="H167" s="98">
        <f t="shared" si="17"/>
        <v>1.6695000000000002</v>
      </c>
      <c r="I167" s="625"/>
      <c r="J167" s="626"/>
      <c r="K167" s="627"/>
    </row>
    <row r="168" spans="1:11" s="19" customFormat="1" x14ac:dyDescent="0.15">
      <c r="A168" s="650"/>
      <c r="B168" s="148"/>
      <c r="C168" s="617"/>
      <c r="D168" s="217">
        <f t="shared" si="14"/>
        <v>1</v>
      </c>
      <c r="E168" s="218">
        <f t="shared" si="15"/>
        <v>5.91</v>
      </c>
      <c r="F168" s="218">
        <f t="shared" si="16"/>
        <v>0.45</v>
      </c>
      <c r="G168" s="98"/>
      <c r="H168" s="98">
        <f t="shared" si="17"/>
        <v>2.6595</v>
      </c>
      <c r="I168" s="625"/>
      <c r="J168" s="626"/>
      <c r="K168" s="627"/>
    </row>
    <row r="169" spans="1:11" s="19" customFormat="1" x14ac:dyDescent="0.15">
      <c r="A169" s="650"/>
      <c r="B169" s="148"/>
      <c r="C169" s="617"/>
      <c r="D169" s="217">
        <f t="shared" si="14"/>
        <v>1</v>
      </c>
      <c r="E169" s="218">
        <f t="shared" si="15"/>
        <v>5.28</v>
      </c>
      <c r="F169" s="218">
        <f t="shared" si="16"/>
        <v>0.45</v>
      </c>
      <c r="G169" s="98"/>
      <c r="H169" s="98">
        <f t="shared" si="17"/>
        <v>2.3760000000000003</v>
      </c>
      <c r="I169" s="625"/>
      <c r="J169" s="626"/>
      <c r="K169" s="627"/>
    </row>
    <row r="170" spans="1:11" s="19" customFormat="1" x14ac:dyDescent="0.15">
      <c r="A170" s="650"/>
      <c r="B170" s="148"/>
      <c r="C170" s="617"/>
      <c r="D170" s="217">
        <f t="shared" si="14"/>
        <v>1</v>
      </c>
      <c r="E170" s="218">
        <f t="shared" si="15"/>
        <v>7.98</v>
      </c>
      <c r="F170" s="218">
        <f t="shared" si="16"/>
        <v>0.45</v>
      </c>
      <c r="G170" s="98"/>
      <c r="H170" s="98">
        <f t="shared" si="17"/>
        <v>3.5910000000000002</v>
      </c>
      <c r="I170" s="625"/>
      <c r="J170" s="626"/>
      <c r="K170" s="627"/>
    </row>
    <row r="171" spans="1:11" s="19" customFormat="1" x14ac:dyDescent="0.15">
      <c r="A171" s="650"/>
      <c r="B171" s="148"/>
      <c r="C171" s="617"/>
      <c r="D171" s="217">
        <f t="shared" si="14"/>
        <v>1</v>
      </c>
      <c r="E171" s="218">
        <f t="shared" si="15"/>
        <v>4.37</v>
      </c>
      <c r="F171" s="218">
        <f t="shared" si="16"/>
        <v>0.45</v>
      </c>
      <c r="G171" s="98"/>
      <c r="H171" s="98">
        <f t="shared" si="17"/>
        <v>1.9665000000000001</v>
      </c>
      <c r="I171" s="625"/>
      <c r="J171" s="626"/>
      <c r="K171" s="627"/>
    </row>
    <row r="172" spans="1:11" s="19" customFormat="1" x14ac:dyDescent="0.15">
      <c r="A172" s="650"/>
      <c r="B172" s="148"/>
      <c r="C172" s="617"/>
      <c r="D172" s="217">
        <f t="shared" si="14"/>
        <v>1</v>
      </c>
      <c r="E172" s="218">
        <f t="shared" si="15"/>
        <v>6.08</v>
      </c>
      <c r="F172" s="218">
        <f t="shared" si="16"/>
        <v>0.45</v>
      </c>
      <c r="G172" s="98"/>
      <c r="H172" s="98">
        <f t="shared" si="17"/>
        <v>2.7360000000000002</v>
      </c>
      <c r="I172" s="625"/>
      <c r="J172" s="626"/>
      <c r="K172" s="627"/>
    </row>
    <row r="173" spans="1:11" s="19" customFormat="1" x14ac:dyDescent="0.15">
      <c r="A173" s="650"/>
      <c r="B173" s="148"/>
      <c r="C173" s="617"/>
      <c r="D173" s="217">
        <f t="shared" si="14"/>
        <v>1</v>
      </c>
      <c r="E173" s="218">
        <f t="shared" si="15"/>
        <v>6.28</v>
      </c>
      <c r="F173" s="218">
        <f t="shared" si="16"/>
        <v>0.45</v>
      </c>
      <c r="G173" s="98"/>
      <c r="H173" s="98">
        <f t="shared" si="17"/>
        <v>2.8260000000000001</v>
      </c>
      <c r="I173" s="625"/>
      <c r="J173" s="626"/>
      <c r="K173" s="627"/>
    </row>
    <row r="174" spans="1:11" s="19" customFormat="1" x14ac:dyDescent="0.15">
      <c r="A174" s="650"/>
      <c r="B174" s="148"/>
      <c r="C174" s="617"/>
      <c r="D174" s="217">
        <f t="shared" si="14"/>
        <v>1</v>
      </c>
      <c r="E174" s="218">
        <f t="shared" si="15"/>
        <v>5.34</v>
      </c>
      <c r="F174" s="218">
        <f t="shared" si="16"/>
        <v>0.45</v>
      </c>
      <c r="G174" s="98"/>
      <c r="H174" s="98">
        <f t="shared" si="17"/>
        <v>2.403</v>
      </c>
      <c r="I174" s="625"/>
      <c r="J174" s="626"/>
      <c r="K174" s="627"/>
    </row>
    <row r="175" spans="1:11" s="19" customFormat="1" x14ac:dyDescent="0.15">
      <c r="A175" s="650"/>
      <c r="B175" s="148"/>
      <c r="C175" s="618"/>
      <c r="D175" s="217">
        <f t="shared" si="14"/>
        <v>1</v>
      </c>
      <c r="E175" s="218">
        <f t="shared" si="15"/>
        <v>11.700000000000001</v>
      </c>
      <c r="F175" s="218">
        <f t="shared" si="16"/>
        <v>0.45</v>
      </c>
      <c r="G175" s="98"/>
      <c r="H175" s="98">
        <f t="shared" si="17"/>
        <v>5.2650000000000006</v>
      </c>
      <c r="I175" s="625"/>
      <c r="J175" s="626"/>
      <c r="K175" s="627"/>
    </row>
    <row r="176" spans="1:11" s="19" customFormat="1" x14ac:dyDescent="0.15">
      <c r="A176" s="650"/>
      <c r="B176" s="148"/>
      <c r="C176" s="75"/>
      <c r="D176" s="217"/>
      <c r="E176" s="218"/>
      <c r="F176" s="218"/>
      <c r="G176" s="98"/>
      <c r="H176" s="98">
        <f>SUM(H156:H175)</f>
        <v>245.68849999999998</v>
      </c>
      <c r="I176" s="625"/>
      <c r="J176" s="626"/>
      <c r="K176" s="627"/>
    </row>
    <row r="177" spans="1:11" s="19" customFormat="1" x14ac:dyDescent="0.15">
      <c r="A177" s="651"/>
      <c r="B177" s="149"/>
      <c r="C177" s="75"/>
      <c r="D177" s="69"/>
      <c r="E177" s="71"/>
      <c r="F177" s="70"/>
      <c r="G177" s="98"/>
      <c r="H177" s="98"/>
      <c r="I177" s="628"/>
      <c r="J177" s="629"/>
      <c r="K177" s="630"/>
    </row>
    <row r="178" spans="1:11" s="19" customFormat="1" x14ac:dyDescent="0.15">
      <c r="A178" s="643"/>
      <c r="B178" s="644"/>
      <c r="C178" s="644"/>
      <c r="D178" s="644"/>
      <c r="E178" s="644"/>
      <c r="F178" s="644"/>
      <c r="G178" s="645"/>
      <c r="H178" s="65">
        <f>SUM(H176:H177)</f>
        <v>245.68849999999998</v>
      </c>
      <c r="I178" s="65" t="s">
        <v>400</v>
      </c>
      <c r="J178" s="99">
        <v>485</v>
      </c>
      <c r="K178" s="99">
        <f>H178*J178</f>
        <v>119158.92249999999</v>
      </c>
    </row>
    <row r="179" spans="1:11" s="19" customFormat="1" x14ac:dyDescent="0.15">
      <c r="A179" s="206"/>
      <c r="B179" s="149"/>
      <c r="C179" s="219"/>
      <c r="D179" s="69"/>
      <c r="E179" s="71"/>
      <c r="F179" s="70"/>
      <c r="G179" s="98"/>
      <c r="H179" s="98"/>
      <c r="I179" s="213"/>
      <c r="J179" s="213"/>
      <c r="K179" s="214"/>
    </row>
    <row r="180" spans="1:11" s="19" customFormat="1" x14ac:dyDescent="0.15">
      <c r="A180" s="703"/>
      <c r="B180" s="704"/>
      <c r="C180" s="704"/>
      <c r="D180" s="704"/>
      <c r="E180" s="704"/>
      <c r="F180" s="704"/>
      <c r="G180" s="704"/>
      <c r="H180" s="704"/>
      <c r="I180" s="704"/>
      <c r="J180" s="704"/>
      <c r="K180" s="705"/>
    </row>
    <row r="181" spans="1:11" ht="26.25" customHeight="1" x14ac:dyDescent="0.15">
      <c r="A181" s="54"/>
      <c r="B181" s="93"/>
      <c r="C181" s="721" t="s">
        <v>66</v>
      </c>
      <c r="D181" s="722"/>
      <c r="E181" s="722"/>
      <c r="F181" s="722"/>
      <c r="G181" s="722"/>
      <c r="H181" s="723"/>
      <c r="I181" s="622"/>
      <c r="J181" s="623"/>
      <c r="K181" s="624"/>
    </row>
    <row r="182" spans="1:11" s="19" customFormat="1" x14ac:dyDescent="0.15">
      <c r="A182" s="650"/>
      <c r="B182" s="148"/>
      <c r="C182" s="616"/>
      <c r="D182" s="69">
        <v>11</v>
      </c>
      <c r="E182" s="70">
        <v>0.3</v>
      </c>
      <c r="F182" s="70">
        <v>0.6</v>
      </c>
      <c r="G182" s="70">
        <f>1.5-0.1-0.6</f>
        <v>0.79999999999999993</v>
      </c>
      <c r="H182" s="70">
        <f>D182*E182*F182*G182</f>
        <v>1.5839999999999996</v>
      </c>
      <c r="I182" s="625"/>
      <c r="J182" s="626"/>
      <c r="K182" s="627"/>
    </row>
    <row r="183" spans="1:11" s="19" customFormat="1" x14ac:dyDescent="0.15">
      <c r="A183" s="650"/>
      <c r="B183" s="148"/>
      <c r="C183" s="617"/>
      <c r="D183" s="69">
        <v>3</v>
      </c>
      <c r="E183" s="70">
        <v>0.45</v>
      </c>
      <c r="F183" s="70">
        <v>0.45</v>
      </c>
      <c r="G183" s="70">
        <f>1.5-0.1-0.6</f>
        <v>0.79999999999999993</v>
      </c>
      <c r="H183" s="70">
        <f>D183*E183*F183*G183</f>
        <v>0.48599999999999999</v>
      </c>
      <c r="I183" s="625"/>
      <c r="J183" s="626"/>
      <c r="K183" s="627"/>
    </row>
    <row r="184" spans="1:11" s="19" customFormat="1" x14ac:dyDescent="0.15">
      <c r="A184" s="650"/>
      <c r="B184" s="148"/>
      <c r="C184" s="617"/>
      <c r="D184" s="69">
        <v>2</v>
      </c>
      <c r="E184" s="70">
        <v>0.3</v>
      </c>
      <c r="F184" s="70">
        <v>0.9</v>
      </c>
      <c r="G184" s="70">
        <v>0.8</v>
      </c>
      <c r="H184" s="70">
        <f>D184*E184*F184*G184</f>
        <v>0.43200000000000005</v>
      </c>
      <c r="I184" s="625"/>
      <c r="J184" s="626"/>
      <c r="K184" s="627"/>
    </row>
    <row r="185" spans="1:11" s="19" customFormat="1" x14ac:dyDescent="0.15">
      <c r="A185" s="651"/>
      <c r="B185" s="149"/>
      <c r="C185" s="618"/>
      <c r="D185" s="69">
        <v>3</v>
      </c>
      <c r="E185" s="70">
        <v>0.2</v>
      </c>
      <c r="F185" s="70">
        <v>0.6</v>
      </c>
      <c r="G185" s="70">
        <v>0.8</v>
      </c>
      <c r="H185" s="70">
        <f>D185*E185*F185*G185</f>
        <v>0.28800000000000003</v>
      </c>
      <c r="I185" s="628"/>
      <c r="J185" s="629"/>
      <c r="K185" s="630"/>
    </row>
    <row r="186" spans="1:11" s="19" customFormat="1" x14ac:dyDescent="0.15">
      <c r="A186" s="643"/>
      <c r="B186" s="644"/>
      <c r="C186" s="644"/>
      <c r="D186" s="644"/>
      <c r="E186" s="644"/>
      <c r="F186" s="644"/>
      <c r="G186" s="645"/>
      <c r="H186" s="65">
        <f>SUM(H182:H185)</f>
        <v>2.7899999999999991</v>
      </c>
      <c r="I186" s="65" t="s">
        <v>9</v>
      </c>
      <c r="J186" s="99">
        <f>E191</f>
        <v>11309.76</v>
      </c>
      <c r="K186" s="99">
        <f>H186*J186</f>
        <v>31554.230399999989</v>
      </c>
    </row>
    <row r="187" spans="1:11" s="19" customFormat="1" x14ac:dyDescent="0.15">
      <c r="A187" s="649"/>
      <c r="B187" s="147"/>
      <c r="C187" s="75" t="s">
        <v>23</v>
      </c>
      <c r="D187" s="69" t="s">
        <v>24</v>
      </c>
      <c r="E187" s="70">
        <v>6336</v>
      </c>
      <c r="F187" s="70" t="s">
        <v>25</v>
      </c>
      <c r="G187" s="70"/>
      <c r="H187" s="70"/>
      <c r="I187" s="622"/>
      <c r="J187" s="623"/>
      <c r="K187" s="624"/>
    </row>
    <row r="188" spans="1:11" s="19" customFormat="1" x14ac:dyDescent="0.15">
      <c r="A188" s="650"/>
      <c r="B188" s="148"/>
      <c r="C188" s="75" t="s">
        <v>41</v>
      </c>
      <c r="D188" s="69" t="s">
        <v>24</v>
      </c>
      <c r="E188" s="70">
        <f>ROUND(E187*5%,2)</f>
        <v>316.8</v>
      </c>
      <c r="F188" s="70" t="s">
        <v>25</v>
      </c>
      <c r="G188" s="70"/>
      <c r="H188" s="70"/>
      <c r="I188" s="625"/>
      <c r="J188" s="626"/>
      <c r="K188" s="627"/>
    </row>
    <row r="189" spans="1:11" s="19" customFormat="1" x14ac:dyDescent="0.15">
      <c r="A189" s="650"/>
      <c r="B189" s="148"/>
      <c r="C189" s="75"/>
      <c r="D189" s="69"/>
      <c r="E189" s="70">
        <f>SUM(E187:E188)</f>
        <v>6652.8</v>
      </c>
      <c r="F189" s="70" t="s">
        <v>25</v>
      </c>
      <c r="G189" s="70"/>
      <c r="H189" s="70"/>
      <c r="I189" s="625"/>
      <c r="J189" s="626"/>
      <c r="K189" s="627"/>
    </row>
    <row r="190" spans="1:11" s="19" customFormat="1" x14ac:dyDescent="0.15">
      <c r="A190" s="650"/>
      <c r="B190" s="148"/>
      <c r="C190" s="75" t="s">
        <v>70</v>
      </c>
      <c r="D190" s="69" t="s">
        <v>24</v>
      </c>
      <c r="E190" s="70">
        <f>E189*70%</f>
        <v>4656.96</v>
      </c>
      <c r="F190" s="70" t="s">
        <v>25</v>
      </c>
      <c r="G190" s="70"/>
      <c r="H190" s="70"/>
      <c r="I190" s="625"/>
      <c r="J190" s="626"/>
      <c r="K190" s="627"/>
    </row>
    <row r="191" spans="1:11" s="19" customFormat="1" x14ac:dyDescent="0.15">
      <c r="A191" s="651"/>
      <c r="B191" s="149"/>
      <c r="C191" s="75"/>
      <c r="D191" s="69" t="s">
        <v>24</v>
      </c>
      <c r="E191" s="71">
        <f>SUM(E189:E190)</f>
        <v>11309.76</v>
      </c>
      <c r="F191" s="70" t="s">
        <v>25</v>
      </c>
      <c r="G191" s="70"/>
      <c r="H191" s="70"/>
      <c r="I191" s="625"/>
      <c r="J191" s="626"/>
      <c r="K191" s="627"/>
    </row>
    <row r="192" spans="1:11" s="19" customFormat="1" x14ac:dyDescent="0.15">
      <c r="A192" s="50"/>
      <c r="B192" s="156"/>
      <c r="C192" s="721" t="s">
        <v>18</v>
      </c>
      <c r="D192" s="722"/>
      <c r="E192" s="722"/>
      <c r="F192" s="722"/>
      <c r="G192" s="722"/>
      <c r="H192" s="723"/>
      <c r="I192" s="625"/>
      <c r="J192" s="626"/>
      <c r="K192" s="627"/>
    </row>
    <row r="193" spans="1:11" s="19" customFormat="1" x14ac:dyDescent="0.15">
      <c r="A193" s="649"/>
      <c r="B193" s="147"/>
      <c r="C193" s="616"/>
      <c r="D193" s="69"/>
      <c r="E193" s="70"/>
      <c r="F193" s="70"/>
      <c r="G193" s="70"/>
      <c r="H193" s="70"/>
      <c r="I193" s="625"/>
      <c r="J193" s="626"/>
      <c r="K193" s="627"/>
    </row>
    <row r="194" spans="1:11" s="19" customFormat="1" x14ac:dyDescent="0.15">
      <c r="A194" s="650"/>
      <c r="B194" s="148"/>
      <c r="C194" s="617"/>
      <c r="D194" s="69">
        <v>1</v>
      </c>
      <c r="E194" s="70">
        <v>10.59</v>
      </c>
      <c r="F194" s="70">
        <v>0.3</v>
      </c>
      <c r="G194" s="70">
        <v>0.6</v>
      </c>
      <c r="H194" s="70">
        <f t="shared" ref="H194:H201" si="18">ROUND(D194*E194*F194*G194,2)</f>
        <v>1.91</v>
      </c>
      <c r="I194" s="625"/>
      <c r="J194" s="626"/>
      <c r="K194" s="627"/>
    </row>
    <row r="195" spans="1:11" s="19" customFormat="1" x14ac:dyDescent="0.15">
      <c r="A195" s="650"/>
      <c r="B195" s="148"/>
      <c r="C195" s="617"/>
      <c r="D195" s="69">
        <v>1</v>
      </c>
      <c r="E195" s="70">
        <v>4.6100000000000003</v>
      </c>
      <c r="F195" s="70">
        <v>0.3</v>
      </c>
      <c r="G195" s="70">
        <v>0.6</v>
      </c>
      <c r="H195" s="70">
        <f t="shared" si="18"/>
        <v>0.83</v>
      </c>
      <c r="I195" s="625"/>
      <c r="J195" s="626"/>
      <c r="K195" s="627"/>
    </row>
    <row r="196" spans="1:11" s="19" customFormat="1" x14ac:dyDescent="0.15">
      <c r="A196" s="650"/>
      <c r="B196" s="148"/>
      <c r="C196" s="617"/>
      <c r="D196" s="69">
        <v>1</v>
      </c>
      <c r="E196" s="70">
        <v>2.0649999999999999</v>
      </c>
      <c r="F196" s="70">
        <v>0.2</v>
      </c>
      <c r="G196" s="70">
        <v>0.6</v>
      </c>
      <c r="H196" s="70">
        <f t="shared" si="18"/>
        <v>0.25</v>
      </c>
      <c r="I196" s="625"/>
      <c r="J196" s="626"/>
      <c r="K196" s="627"/>
    </row>
    <row r="197" spans="1:11" s="19" customFormat="1" x14ac:dyDescent="0.15">
      <c r="A197" s="650"/>
      <c r="B197" s="148"/>
      <c r="C197" s="617"/>
      <c r="D197" s="69">
        <v>1</v>
      </c>
      <c r="E197" s="70">
        <v>2</v>
      </c>
      <c r="F197" s="70">
        <v>0.2</v>
      </c>
      <c r="G197" s="70">
        <v>0.6</v>
      </c>
      <c r="H197" s="70">
        <f t="shared" si="18"/>
        <v>0.24</v>
      </c>
      <c r="I197" s="625"/>
      <c r="J197" s="626"/>
      <c r="K197" s="627"/>
    </row>
    <row r="198" spans="1:11" s="19" customFormat="1" x14ac:dyDescent="0.15">
      <c r="A198" s="650"/>
      <c r="B198" s="148"/>
      <c r="C198" s="617"/>
      <c r="D198" s="69">
        <v>1</v>
      </c>
      <c r="E198" s="70">
        <v>10.59</v>
      </c>
      <c r="F198" s="70">
        <v>0.3</v>
      </c>
      <c r="G198" s="70">
        <v>0.6</v>
      </c>
      <c r="H198" s="70">
        <f t="shared" si="18"/>
        <v>1.91</v>
      </c>
      <c r="I198" s="625"/>
      <c r="J198" s="626"/>
      <c r="K198" s="627"/>
    </row>
    <row r="199" spans="1:11" s="19" customFormat="1" x14ac:dyDescent="0.15">
      <c r="A199" s="650"/>
      <c r="B199" s="148"/>
      <c r="C199" s="617"/>
      <c r="D199" s="69">
        <v>1</v>
      </c>
      <c r="E199" s="70">
        <v>14.65</v>
      </c>
      <c r="F199" s="70">
        <v>0.3</v>
      </c>
      <c r="G199" s="70">
        <v>0.6</v>
      </c>
      <c r="H199" s="70">
        <f t="shared" si="18"/>
        <v>2.64</v>
      </c>
      <c r="I199" s="625"/>
      <c r="J199" s="626"/>
      <c r="K199" s="627"/>
    </row>
    <row r="200" spans="1:11" s="19" customFormat="1" x14ac:dyDescent="0.15">
      <c r="A200" s="650"/>
      <c r="B200" s="148"/>
      <c r="C200" s="617"/>
      <c r="D200" s="69">
        <v>1</v>
      </c>
      <c r="E200" s="70">
        <v>8.2149999999999999</v>
      </c>
      <c r="F200" s="70">
        <v>0.2</v>
      </c>
      <c r="G200" s="70">
        <v>0.6</v>
      </c>
      <c r="H200" s="70">
        <f t="shared" si="18"/>
        <v>0.99</v>
      </c>
      <c r="I200" s="625"/>
      <c r="J200" s="626"/>
      <c r="K200" s="627"/>
    </row>
    <row r="201" spans="1:11" s="19" customFormat="1" x14ac:dyDescent="0.15">
      <c r="A201" s="650"/>
      <c r="B201" s="148"/>
      <c r="C201" s="617"/>
      <c r="D201" s="69">
        <v>1</v>
      </c>
      <c r="E201" s="70">
        <v>1.9</v>
      </c>
      <c r="F201" s="70">
        <v>0.2</v>
      </c>
      <c r="G201" s="70">
        <v>0.6</v>
      </c>
      <c r="H201" s="70">
        <f t="shared" si="18"/>
        <v>0.23</v>
      </c>
      <c r="I201" s="625"/>
      <c r="J201" s="626"/>
      <c r="K201" s="627"/>
    </row>
    <row r="202" spans="1:11" s="19" customFormat="1" x14ac:dyDescent="0.15">
      <c r="A202" s="651"/>
      <c r="B202" s="149"/>
      <c r="C202" s="618"/>
      <c r="D202" s="69">
        <v>1</v>
      </c>
      <c r="E202" s="70">
        <v>22.864999999999998</v>
      </c>
      <c r="F202" s="70">
        <v>0.3</v>
      </c>
      <c r="G202" s="70">
        <v>0.6</v>
      </c>
      <c r="H202" s="70">
        <f>ROUND(D202*E202*F202*G202,2)</f>
        <v>4.12</v>
      </c>
      <c r="I202" s="628"/>
      <c r="J202" s="629"/>
      <c r="K202" s="630"/>
    </row>
    <row r="203" spans="1:11" s="19" customFormat="1" x14ac:dyDescent="0.15">
      <c r="A203" s="643"/>
      <c r="B203" s="644"/>
      <c r="C203" s="644"/>
      <c r="D203" s="644"/>
      <c r="E203" s="644"/>
      <c r="F203" s="644"/>
      <c r="G203" s="645"/>
      <c r="H203" s="65">
        <f>SUM(H194:H202)</f>
        <v>13.120000000000001</v>
      </c>
      <c r="I203" s="65" t="s">
        <v>9</v>
      </c>
      <c r="J203" s="99">
        <f>E206</f>
        <v>6652.8</v>
      </c>
      <c r="K203" s="99">
        <f>H203*J203</f>
        <v>87284.736000000004</v>
      </c>
    </row>
    <row r="204" spans="1:11" s="19" customFormat="1" x14ac:dyDescent="0.15">
      <c r="A204" s="204"/>
      <c r="B204" s="147"/>
      <c r="C204" s="75" t="s">
        <v>23</v>
      </c>
      <c r="D204" s="69" t="s">
        <v>24</v>
      </c>
      <c r="E204" s="70">
        <v>6336</v>
      </c>
      <c r="F204" s="70" t="s">
        <v>25</v>
      </c>
      <c r="G204" s="207"/>
      <c r="H204" s="208"/>
      <c r="I204" s="208"/>
      <c r="J204" s="208"/>
      <c r="K204" s="209"/>
    </row>
    <row r="205" spans="1:11" s="19" customFormat="1" x14ac:dyDescent="0.15">
      <c r="A205" s="205"/>
      <c r="B205" s="148"/>
      <c r="C205" s="75" t="s">
        <v>41</v>
      </c>
      <c r="D205" s="69" t="s">
        <v>24</v>
      </c>
      <c r="E205" s="70">
        <f>ROUND(E204*5%,2)</f>
        <v>316.8</v>
      </c>
      <c r="F205" s="70" t="s">
        <v>25</v>
      </c>
      <c r="G205" s="210"/>
      <c r="H205" s="211"/>
      <c r="I205" s="211"/>
      <c r="J205" s="211"/>
      <c r="K205" s="212"/>
    </row>
    <row r="206" spans="1:11" s="19" customFormat="1" x14ac:dyDescent="0.15">
      <c r="A206" s="205"/>
      <c r="B206" s="148"/>
      <c r="C206" s="75"/>
      <c r="D206" s="69"/>
      <c r="E206" s="71">
        <f>SUM(E204:E205)</f>
        <v>6652.8</v>
      </c>
      <c r="F206" s="70" t="s">
        <v>25</v>
      </c>
      <c r="G206" s="210"/>
      <c r="H206" s="211"/>
      <c r="I206" s="211"/>
      <c r="J206" s="211"/>
      <c r="K206" s="212"/>
    </row>
    <row r="207" spans="1:11" s="19" customFormat="1" x14ac:dyDescent="0.15">
      <c r="A207" s="205"/>
      <c r="B207" s="148"/>
      <c r="C207" s="75"/>
      <c r="D207" s="69"/>
      <c r="E207" s="70"/>
      <c r="F207" s="70"/>
      <c r="G207" s="210"/>
      <c r="H207" s="211"/>
      <c r="I207" s="211"/>
      <c r="J207" s="211"/>
      <c r="K207" s="212"/>
    </row>
    <row r="208" spans="1:11" s="19" customFormat="1" ht="49.5" customHeight="1" x14ac:dyDescent="0.15">
      <c r="A208" s="54"/>
      <c r="B208" s="50"/>
      <c r="C208" s="813" t="s">
        <v>401</v>
      </c>
      <c r="D208" s="813"/>
      <c r="E208" s="813"/>
      <c r="F208" s="813"/>
      <c r="G208" s="813"/>
      <c r="H208" s="813"/>
      <c r="I208" s="813"/>
      <c r="J208" s="813"/>
      <c r="K208" s="813"/>
    </row>
    <row r="209" spans="1:11" s="19" customFormat="1" x14ac:dyDescent="0.15">
      <c r="A209" s="649"/>
      <c r="B209" s="148"/>
      <c r="C209" s="616" t="s">
        <v>402</v>
      </c>
      <c r="D209" s="69">
        <f>D182</f>
        <v>11</v>
      </c>
      <c r="E209" s="70">
        <f>(E182+F182)*2</f>
        <v>1.7999999999999998</v>
      </c>
      <c r="F209" s="70"/>
      <c r="G209" s="98">
        <f>G182</f>
        <v>0.79999999999999993</v>
      </c>
      <c r="H209" s="98">
        <f>D209*E209*G209</f>
        <v>15.839999999999996</v>
      </c>
      <c r="I209" s="622"/>
      <c r="J209" s="623"/>
      <c r="K209" s="624"/>
    </row>
    <row r="210" spans="1:11" s="19" customFormat="1" x14ac:dyDescent="0.15">
      <c r="A210" s="650"/>
      <c r="B210" s="148"/>
      <c r="C210" s="617"/>
      <c r="D210" s="69">
        <f>D183</f>
        <v>3</v>
      </c>
      <c r="E210" s="70">
        <f>(E183+F183)*2</f>
        <v>1.8</v>
      </c>
      <c r="F210" s="70"/>
      <c r="G210" s="98">
        <f>G183</f>
        <v>0.79999999999999993</v>
      </c>
      <c r="H210" s="98">
        <f t="shared" ref="H210:H221" si="19">D210*E210*G210</f>
        <v>4.32</v>
      </c>
      <c r="I210" s="625"/>
      <c r="J210" s="626"/>
      <c r="K210" s="627"/>
    </row>
    <row r="211" spans="1:11" s="19" customFormat="1" x14ac:dyDescent="0.15">
      <c r="A211" s="650"/>
      <c r="B211" s="148"/>
      <c r="C211" s="617"/>
      <c r="D211" s="69">
        <f>D184</f>
        <v>2</v>
      </c>
      <c r="E211" s="70">
        <f>(E184+F184)*2</f>
        <v>2.4</v>
      </c>
      <c r="F211" s="70"/>
      <c r="G211" s="98">
        <f>G184</f>
        <v>0.8</v>
      </c>
      <c r="H211" s="98">
        <f t="shared" si="19"/>
        <v>3.84</v>
      </c>
      <c r="I211" s="625"/>
      <c r="J211" s="626"/>
      <c r="K211" s="627"/>
    </row>
    <row r="212" spans="1:11" s="19" customFormat="1" x14ac:dyDescent="0.15">
      <c r="A212" s="650"/>
      <c r="B212" s="148"/>
      <c r="C212" s="618"/>
      <c r="D212" s="69">
        <f>D185</f>
        <v>3</v>
      </c>
      <c r="E212" s="70">
        <f>(E185+F185)*2</f>
        <v>1.6</v>
      </c>
      <c r="F212" s="70"/>
      <c r="G212" s="98">
        <f>G185</f>
        <v>0.8</v>
      </c>
      <c r="H212" s="98">
        <f t="shared" si="19"/>
        <v>3.8400000000000007</v>
      </c>
      <c r="I212" s="625"/>
      <c r="J212" s="626"/>
      <c r="K212" s="627"/>
    </row>
    <row r="213" spans="1:11" s="19" customFormat="1" x14ac:dyDescent="0.15">
      <c r="A213" s="650"/>
      <c r="B213" s="148"/>
      <c r="C213" s="616" t="s">
        <v>403</v>
      </c>
      <c r="D213" s="69">
        <v>2</v>
      </c>
      <c r="E213" s="70">
        <f>E194</f>
        <v>10.59</v>
      </c>
      <c r="F213" s="70"/>
      <c r="G213" s="98">
        <v>0.6</v>
      </c>
      <c r="H213" s="98">
        <f t="shared" si="19"/>
        <v>12.708</v>
      </c>
      <c r="I213" s="625"/>
      <c r="J213" s="626"/>
      <c r="K213" s="627"/>
    </row>
    <row r="214" spans="1:11" s="19" customFormat="1" x14ac:dyDescent="0.15">
      <c r="A214" s="650"/>
      <c r="B214" s="148"/>
      <c r="C214" s="617"/>
      <c r="D214" s="69">
        <v>2</v>
      </c>
      <c r="E214" s="70">
        <f t="shared" ref="E214:E221" si="20">E195</f>
        <v>4.6100000000000003</v>
      </c>
      <c r="F214" s="70"/>
      <c r="G214" s="98">
        <v>0.6</v>
      </c>
      <c r="H214" s="98">
        <f t="shared" si="19"/>
        <v>5.532</v>
      </c>
      <c r="I214" s="625"/>
      <c r="J214" s="626"/>
      <c r="K214" s="627"/>
    </row>
    <row r="215" spans="1:11" s="19" customFormat="1" x14ac:dyDescent="0.15">
      <c r="A215" s="650"/>
      <c r="B215" s="148"/>
      <c r="C215" s="617"/>
      <c r="D215" s="69">
        <v>2</v>
      </c>
      <c r="E215" s="70">
        <f t="shared" si="20"/>
        <v>2.0649999999999999</v>
      </c>
      <c r="F215" s="70"/>
      <c r="G215" s="98">
        <v>0.6</v>
      </c>
      <c r="H215" s="98">
        <f t="shared" si="19"/>
        <v>2.4779999999999998</v>
      </c>
      <c r="I215" s="625"/>
      <c r="J215" s="626"/>
      <c r="K215" s="627"/>
    </row>
    <row r="216" spans="1:11" s="19" customFormat="1" x14ac:dyDescent="0.15">
      <c r="A216" s="650"/>
      <c r="B216" s="148"/>
      <c r="C216" s="617"/>
      <c r="D216" s="69">
        <v>2</v>
      </c>
      <c r="E216" s="70">
        <f t="shared" si="20"/>
        <v>2</v>
      </c>
      <c r="F216" s="70"/>
      <c r="G216" s="98">
        <v>0.6</v>
      </c>
      <c r="H216" s="98">
        <f t="shared" si="19"/>
        <v>2.4</v>
      </c>
      <c r="I216" s="625"/>
      <c r="J216" s="626"/>
      <c r="K216" s="627"/>
    </row>
    <row r="217" spans="1:11" s="19" customFormat="1" x14ac:dyDescent="0.15">
      <c r="A217" s="650"/>
      <c r="B217" s="148"/>
      <c r="C217" s="617"/>
      <c r="D217" s="69">
        <v>2</v>
      </c>
      <c r="E217" s="70">
        <f t="shared" si="20"/>
        <v>10.59</v>
      </c>
      <c r="F217" s="70"/>
      <c r="G217" s="98">
        <v>0.6</v>
      </c>
      <c r="H217" s="98">
        <f t="shared" si="19"/>
        <v>12.708</v>
      </c>
      <c r="I217" s="625"/>
      <c r="J217" s="626"/>
      <c r="K217" s="627"/>
    </row>
    <row r="218" spans="1:11" s="19" customFormat="1" x14ac:dyDescent="0.15">
      <c r="A218" s="650"/>
      <c r="B218" s="148"/>
      <c r="C218" s="617"/>
      <c r="D218" s="69">
        <v>2</v>
      </c>
      <c r="E218" s="70">
        <f t="shared" si="20"/>
        <v>14.65</v>
      </c>
      <c r="F218" s="70"/>
      <c r="G218" s="98">
        <v>0.6</v>
      </c>
      <c r="H218" s="98">
        <f t="shared" si="19"/>
        <v>17.579999999999998</v>
      </c>
      <c r="I218" s="625"/>
      <c r="J218" s="626"/>
      <c r="K218" s="627"/>
    </row>
    <row r="219" spans="1:11" s="19" customFormat="1" x14ac:dyDescent="0.15">
      <c r="A219" s="650"/>
      <c r="B219" s="148"/>
      <c r="C219" s="617"/>
      <c r="D219" s="69">
        <v>2</v>
      </c>
      <c r="E219" s="70">
        <f t="shared" si="20"/>
        <v>8.2149999999999999</v>
      </c>
      <c r="F219" s="70"/>
      <c r="G219" s="98">
        <v>0.6</v>
      </c>
      <c r="H219" s="98">
        <f t="shared" si="19"/>
        <v>9.8579999999999988</v>
      </c>
      <c r="I219" s="625"/>
      <c r="J219" s="626"/>
      <c r="K219" s="627"/>
    </row>
    <row r="220" spans="1:11" s="19" customFormat="1" x14ac:dyDescent="0.15">
      <c r="A220" s="650"/>
      <c r="B220" s="148"/>
      <c r="C220" s="617"/>
      <c r="D220" s="69">
        <v>2</v>
      </c>
      <c r="E220" s="70">
        <f t="shared" si="20"/>
        <v>1.9</v>
      </c>
      <c r="F220" s="70"/>
      <c r="G220" s="98">
        <v>0.6</v>
      </c>
      <c r="H220" s="98">
        <f t="shared" si="19"/>
        <v>2.2799999999999998</v>
      </c>
      <c r="I220" s="625"/>
      <c r="J220" s="626"/>
      <c r="K220" s="627"/>
    </row>
    <row r="221" spans="1:11" s="19" customFormat="1" x14ac:dyDescent="0.15">
      <c r="A221" s="651"/>
      <c r="B221" s="148"/>
      <c r="C221" s="618"/>
      <c r="D221" s="69">
        <v>2</v>
      </c>
      <c r="E221" s="70">
        <f t="shared" si="20"/>
        <v>22.864999999999998</v>
      </c>
      <c r="F221" s="70"/>
      <c r="G221" s="98">
        <v>0.6</v>
      </c>
      <c r="H221" s="98">
        <f t="shared" si="19"/>
        <v>27.437999999999999</v>
      </c>
      <c r="I221" s="628"/>
      <c r="J221" s="629"/>
      <c r="K221" s="630"/>
    </row>
    <row r="222" spans="1:11" s="19" customFormat="1" x14ac:dyDescent="0.15">
      <c r="A222" s="643"/>
      <c r="B222" s="644"/>
      <c r="C222" s="644"/>
      <c r="D222" s="644"/>
      <c r="E222" s="644"/>
      <c r="F222" s="644"/>
      <c r="G222" s="645"/>
      <c r="H222" s="65">
        <f>SUM(H209:H221)</f>
        <v>120.822</v>
      </c>
      <c r="I222" s="65" t="s">
        <v>400</v>
      </c>
      <c r="J222" s="99">
        <v>485</v>
      </c>
      <c r="K222" s="99">
        <f>H222*J222</f>
        <v>58598.67</v>
      </c>
    </row>
    <row r="223" spans="1:11" s="19" customFormat="1" x14ac:dyDescent="0.15">
      <c r="A223" s="703"/>
      <c r="B223" s="704"/>
      <c r="C223" s="704"/>
      <c r="D223" s="704"/>
      <c r="E223" s="704"/>
      <c r="F223" s="704"/>
      <c r="G223" s="704"/>
      <c r="H223" s="704"/>
      <c r="I223" s="704"/>
      <c r="J223" s="704"/>
      <c r="K223" s="705"/>
    </row>
    <row r="224" spans="1:11" s="19" customFormat="1" ht="73.5" customHeight="1" x14ac:dyDescent="0.15">
      <c r="A224" s="50">
        <v>7</v>
      </c>
      <c r="B224" s="203" t="s">
        <v>375</v>
      </c>
      <c r="C224" s="595" t="s">
        <v>376</v>
      </c>
      <c r="D224" s="596"/>
      <c r="E224" s="596"/>
      <c r="F224" s="596"/>
      <c r="G224" s="596"/>
      <c r="H224" s="596"/>
      <c r="I224" s="596"/>
      <c r="J224" s="596"/>
      <c r="K224" s="600"/>
    </row>
    <row r="225" spans="1:11" s="19" customFormat="1" ht="12.75" customHeight="1" x14ac:dyDescent="0.15">
      <c r="A225" s="50"/>
      <c r="B225" s="156" t="s">
        <v>71</v>
      </c>
      <c r="C225" s="595" t="s">
        <v>64</v>
      </c>
      <c r="D225" s="596"/>
      <c r="E225" s="596"/>
      <c r="F225" s="596"/>
      <c r="G225" s="596"/>
      <c r="H225" s="596"/>
      <c r="I225" s="596"/>
      <c r="J225" s="596"/>
      <c r="K225" s="600"/>
    </row>
    <row r="226" spans="1:11" s="19" customFormat="1" x14ac:dyDescent="0.15">
      <c r="A226" s="50"/>
      <c r="B226" s="156"/>
      <c r="C226" s="667" t="s">
        <v>72</v>
      </c>
      <c r="D226" s="668"/>
      <c r="E226" s="668"/>
      <c r="F226" s="668"/>
      <c r="G226" s="668"/>
      <c r="H226" s="669"/>
      <c r="I226" s="622"/>
      <c r="J226" s="623"/>
      <c r="K226" s="624"/>
    </row>
    <row r="227" spans="1:11" s="19" customFormat="1" ht="12.75" customHeight="1" x14ac:dyDescent="0.15">
      <c r="A227" s="649"/>
      <c r="B227" s="147"/>
      <c r="C227" s="701"/>
      <c r="D227" s="69">
        <v>11</v>
      </c>
      <c r="E227" s="70">
        <v>0.3</v>
      </c>
      <c r="F227" s="70">
        <v>0.6</v>
      </c>
      <c r="G227" s="70">
        <v>2.6</v>
      </c>
      <c r="H227" s="70">
        <f>D227*E227*F227*G227</f>
        <v>5.1479999999999997</v>
      </c>
      <c r="I227" s="625"/>
      <c r="J227" s="626"/>
      <c r="K227" s="627"/>
    </row>
    <row r="228" spans="1:11" s="19" customFormat="1" x14ac:dyDescent="0.15">
      <c r="A228" s="650"/>
      <c r="B228" s="148"/>
      <c r="C228" s="757"/>
      <c r="D228" s="69">
        <v>3</v>
      </c>
      <c r="E228" s="70">
        <v>0.45</v>
      </c>
      <c r="F228" s="70">
        <v>0.45</v>
      </c>
      <c r="G228" s="70">
        <v>2.6</v>
      </c>
      <c r="H228" s="70">
        <f>D228*E228*F228*G228</f>
        <v>1.5795000000000001</v>
      </c>
      <c r="I228" s="625"/>
      <c r="J228" s="626"/>
      <c r="K228" s="627"/>
    </row>
    <row r="229" spans="1:11" s="19" customFormat="1" x14ac:dyDescent="0.15">
      <c r="A229" s="650"/>
      <c r="B229" s="148"/>
      <c r="C229" s="757"/>
      <c r="D229" s="69">
        <v>2</v>
      </c>
      <c r="E229" s="70">
        <v>0.3</v>
      </c>
      <c r="F229" s="70">
        <v>0.9</v>
      </c>
      <c r="G229" s="70">
        <v>2.6</v>
      </c>
      <c r="H229" s="70">
        <f>D229*E229*F229*G229</f>
        <v>1.4040000000000001</v>
      </c>
      <c r="I229" s="625"/>
      <c r="J229" s="626"/>
      <c r="K229" s="627"/>
    </row>
    <row r="230" spans="1:11" s="19" customFormat="1" x14ac:dyDescent="0.15">
      <c r="A230" s="651"/>
      <c r="B230" s="149"/>
      <c r="C230" s="702"/>
      <c r="D230" s="69">
        <v>3</v>
      </c>
      <c r="E230" s="70">
        <v>0.2</v>
      </c>
      <c r="F230" s="70">
        <v>0.6</v>
      </c>
      <c r="G230" s="70">
        <v>2.6</v>
      </c>
      <c r="H230" s="70">
        <f>D230*E230*F230*G230</f>
        <v>0.93600000000000017</v>
      </c>
      <c r="I230" s="628"/>
      <c r="J230" s="629"/>
      <c r="K230" s="630"/>
    </row>
    <row r="231" spans="1:11" s="19" customFormat="1" x14ac:dyDescent="0.15">
      <c r="A231" s="643"/>
      <c r="B231" s="644"/>
      <c r="C231" s="644"/>
      <c r="D231" s="644"/>
      <c r="E231" s="644"/>
      <c r="F231" s="644"/>
      <c r="G231" s="645"/>
      <c r="H231" s="65">
        <f>SUM(H227:H230)</f>
        <v>9.0675000000000008</v>
      </c>
      <c r="I231" s="65" t="s">
        <v>9</v>
      </c>
      <c r="J231" s="99">
        <f>E234</f>
        <v>6804</v>
      </c>
      <c r="K231" s="99">
        <f>H231*J231</f>
        <v>61695.270000000004</v>
      </c>
    </row>
    <row r="232" spans="1:11" s="19" customFormat="1" x14ac:dyDescent="0.15">
      <c r="A232" s="649"/>
      <c r="B232" s="147"/>
      <c r="C232" s="75" t="s">
        <v>23</v>
      </c>
      <c r="D232" s="69" t="s">
        <v>24</v>
      </c>
      <c r="E232" s="70">
        <v>6480</v>
      </c>
      <c r="F232" s="70" t="s">
        <v>25</v>
      </c>
      <c r="G232" s="622"/>
      <c r="H232" s="623"/>
      <c r="I232" s="623"/>
      <c r="J232" s="623"/>
      <c r="K232" s="624"/>
    </row>
    <row r="233" spans="1:11" s="19" customFormat="1" x14ac:dyDescent="0.15">
      <c r="A233" s="650"/>
      <c r="B233" s="148"/>
      <c r="C233" s="75" t="s">
        <v>41</v>
      </c>
      <c r="D233" s="69" t="s">
        <v>24</v>
      </c>
      <c r="E233" s="70">
        <f>ROUND(E232*5%,2)</f>
        <v>324</v>
      </c>
      <c r="F233" s="70" t="s">
        <v>25</v>
      </c>
      <c r="G233" s="625"/>
      <c r="H233" s="626"/>
      <c r="I233" s="626"/>
      <c r="J233" s="626"/>
      <c r="K233" s="627"/>
    </row>
    <row r="234" spans="1:11" s="19" customFormat="1" x14ac:dyDescent="0.15">
      <c r="A234" s="650"/>
      <c r="B234" s="148"/>
      <c r="C234" s="75"/>
      <c r="D234" s="69"/>
      <c r="E234" s="70">
        <f>SUM(E232:E233)</f>
        <v>6804</v>
      </c>
      <c r="F234" s="70" t="s">
        <v>25</v>
      </c>
      <c r="G234" s="625"/>
      <c r="H234" s="626"/>
      <c r="I234" s="626"/>
      <c r="J234" s="626"/>
      <c r="K234" s="627"/>
    </row>
    <row r="235" spans="1:11" s="19" customFormat="1" x14ac:dyDescent="0.15">
      <c r="A235" s="703"/>
      <c r="B235" s="704"/>
      <c r="C235" s="704"/>
      <c r="D235" s="704"/>
      <c r="E235" s="704"/>
      <c r="F235" s="704"/>
      <c r="G235" s="704"/>
      <c r="H235" s="704"/>
      <c r="I235" s="704"/>
      <c r="J235" s="704"/>
      <c r="K235" s="705"/>
    </row>
    <row r="236" spans="1:11" s="19" customFormat="1" x14ac:dyDescent="0.15">
      <c r="A236" s="649"/>
      <c r="B236" s="167"/>
      <c r="C236" s="733" t="s">
        <v>15</v>
      </c>
      <c r="D236" s="734"/>
      <c r="E236" s="734"/>
      <c r="F236" s="734"/>
      <c r="G236" s="734"/>
      <c r="H236" s="735"/>
      <c r="I236" s="622"/>
      <c r="J236" s="623"/>
      <c r="K236" s="624"/>
    </row>
    <row r="237" spans="1:11" s="19" customFormat="1" x14ac:dyDescent="0.15">
      <c r="A237" s="650"/>
      <c r="B237" s="148"/>
      <c r="C237" s="659" t="s">
        <v>67</v>
      </c>
      <c r="D237" s="70">
        <v>1</v>
      </c>
      <c r="E237" s="70">
        <v>10.59</v>
      </c>
      <c r="F237" s="70">
        <v>0.3</v>
      </c>
      <c r="G237" s="70">
        <v>0.6</v>
      </c>
      <c r="H237" s="70">
        <f t="shared" ref="H237:H262" si="21">ROUND(D237*E237*F237*G237,2)</f>
        <v>1.91</v>
      </c>
      <c r="I237" s="625"/>
      <c r="J237" s="626"/>
      <c r="K237" s="627"/>
    </row>
    <row r="238" spans="1:11" s="19" customFormat="1" x14ac:dyDescent="0.15">
      <c r="A238" s="650"/>
      <c r="B238" s="148"/>
      <c r="C238" s="660"/>
      <c r="D238" s="70">
        <v>1</v>
      </c>
      <c r="E238" s="70">
        <v>3.21</v>
      </c>
      <c r="F238" s="70">
        <v>0.2</v>
      </c>
      <c r="G238" s="70">
        <v>0.6</v>
      </c>
      <c r="H238" s="70">
        <f t="shared" si="21"/>
        <v>0.39</v>
      </c>
      <c r="I238" s="625"/>
      <c r="J238" s="626"/>
      <c r="K238" s="627"/>
    </row>
    <row r="239" spans="1:11" s="19" customFormat="1" x14ac:dyDescent="0.15">
      <c r="A239" s="650"/>
      <c r="B239" s="148"/>
      <c r="C239" s="660"/>
      <c r="D239" s="70">
        <v>1</v>
      </c>
      <c r="E239" s="70">
        <v>3.78</v>
      </c>
      <c r="F239" s="70">
        <v>0.2</v>
      </c>
      <c r="G239" s="70">
        <v>0.6</v>
      </c>
      <c r="H239" s="70">
        <f t="shared" si="21"/>
        <v>0.45</v>
      </c>
      <c r="I239" s="625"/>
      <c r="J239" s="626"/>
      <c r="K239" s="627"/>
    </row>
    <row r="240" spans="1:11" s="19" customFormat="1" x14ac:dyDescent="0.15">
      <c r="A240" s="650"/>
      <c r="B240" s="148"/>
      <c r="C240" s="660"/>
      <c r="D240" s="70">
        <v>1</v>
      </c>
      <c r="E240" s="70">
        <v>10.59</v>
      </c>
      <c r="F240" s="70">
        <v>0.3</v>
      </c>
      <c r="G240" s="70">
        <v>0.6</v>
      </c>
      <c r="H240" s="70">
        <f t="shared" si="21"/>
        <v>1.91</v>
      </c>
      <c r="I240" s="625"/>
      <c r="J240" s="626"/>
      <c r="K240" s="627"/>
    </row>
    <row r="241" spans="1:11" s="19" customFormat="1" x14ac:dyDescent="0.15">
      <c r="A241" s="650"/>
      <c r="B241" s="148"/>
      <c r="C241" s="660"/>
      <c r="D241" s="70">
        <v>1</v>
      </c>
      <c r="E241" s="70">
        <v>10.59</v>
      </c>
      <c r="F241" s="70">
        <v>0.45</v>
      </c>
      <c r="G241" s="70">
        <v>0.6</v>
      </c>
      <c r="H241" s="70">
        <f t="shared" si="21"/>
        <v>2.86</v>
      </c>
      <c r="I241" s="625"/>
      <c r="J241" s="626"/>
      <c r="K241" s="627"/>
    </row>
    <row r="242" spans="1:11" s="19" customFormat="1" x14ac:dyDescent="0.15">
      <c r="A242" s="650"/>
      <c r="B242" s="148"/>
      <c r="C242" s="660"/>
      <c r="D242" s="70">
        <v>1</v>
      </c>
      <c r="E242" s="70">
        <v>10.59</v>
      </c>
      <c r="F242" s="70">
        <v>0.3</v>
      </c>
      <c r="G242" s="70">
        <v>0.6</v>
      </c>
      <c r="H242" s="70">
        <f t="shared" si="21"/>
        <v>1.91</v>
      </c>
      <c r="I242" s="625"/>
      <c r="J242" s="626"/>
      <c r="K242" s="627"/>
    </row>
    <row r="243" spans="1:11" s="19" customFormat="1" x14ac:dyDescent="0.15">
      <c r="A243" s="650"/>
      <c r="B243" s="148"/>
      <c r="C243" s="660"/>
      <c r="D243" s="70">
        <v>1</v>
      </c>
      <c r="E243" s="70">
        <v>2</v>
      </c>
      <c r="F243" s="70">
        <v>0.2</v>
      </c>
      <c r="G243" s="70">
        <v>0.6</v>
      </c>
      <c r="H243" s="70">
        <f t="shared" si="21"/>
        <v>0.24</v>
      </c>
      <c r="I243" s="625"/>
      <c r="J243" s="626"/>
      <c r="K243" s="627"/>
    </row>
    <row r="244" spans="1:11" s="19" customFormat="1" x14ac:dyDescent="0.15">
      <c r="A244" s="650"/>
      <c r="B244" s="148"/>
      <c r="C244" s="660"/>
      <c r="D244" s="70">
        <v>1</v>
      </c>
      <c r="E244" s="70">
        <v>8.59</v>
      </c>
      <c r="F244" s="70">
        <v>0.3</v>
      </c>
      <c r="G244" s="70">
        <v>0.75</v>
      </c>
      <c r="H244" s="70">
        <f t="shared" si="21"/>
        <v>1.93</v>
      </c>
      <c r="I244" s="625"/>
      <c r="J244" s="626"/>
      <c r="K244" s="627"/>
    </row>
    <row r="245" spans="1:11" s="19" customFormat="1" x14ac:dyDescent="0.15">
      <c r="A245" s="650"/>
      <c r="B245" s="148"/>
      <c r="C245" s="660"/>
      <c r="D245" s="70">
        <v>1</v>
      </c>
      <c r="E245" s="70">
        <v>7.1150000000000002</v>
      </c>
      <c r="F245" s="70">
        <v>0.2</v>
      </c>
      <c r="G245" s="70">
        <v>0.6</v>
      </c>
      <c r="H245" s="70">
        <f t="shared" si="21"/>
        <v>0.85</v>
      </c>
      <c r="I245" s="625"/>
      <c r="J245" s="626"/>
      <c r="K245" s="627"/>
    </row>
    <row r="246" spans="1:11" s="19" customFormat="1" x14ac:dyDescent="0.15">
      <c r="A246" s="650"/>
      <c r="B246" s="148"/>
      <c r="C246" s="660"/>
      <c r="D246" s="70">
        <v>1</v>
      </c>
      <c r="E246" s="70">
        <v>7.1150000000000002</v>
      </c>
      <c r="F246" s="70">
        <v>0.3</v>
      </c>
      <c r="G246" s="70">
        <v>0.6</v>
      </c>
      <c r="H246" s="70">
        <f t="shared" si="21"/>
        <v>1.28</v>
      </c>
      <c r="I246" s="625"/>
      <c r="J246" s="626"/>
      <c r="K246" s="627"/>
    </row>
    <row r="247" spans="1:11" s="19" customFormat="1" x14ac:dyDescent="0.15">
      <c r="A247" s="651"/>
      <c r="B247" s="149"/>
      <c r="C247" s="661"/>
      <c r="D247" s="70">
        <v>1</v>
      </c>
      <c r="E247" s="70">
        <v>6.0549999999999997</v>
      </c>
      <c r="F247" s="70">
        <v>0.2</v>
      </c>
      <c r="G247" s="70">
        <v>0.6</v>
      </c>
      <c r="H247" s="70">
        <f t="shared" si="21"/>
        <v>0.73</v>
      </c>
      <c r="I247" s="628"/>
      <c r="J247" s="629"/>
      <c r="K247" s="630"/>
    </row>
    <row r="248" spans="1:11" s="19" customFormat="1" x14ac:dyDescent="0.15">
      <c r="A248" s="703"/>
      <c r="B248" s="704"/>
      <c r="C248" s="704"/>
      <c r="D248" s="704"/>
      <c r="E248" s="704"/>
      <c r="F248" s="704"/>
      <c r="G248" s="704"/>
      <c r="H248" s="704"/>
      <c r="I248" s="704"/>
      <c r="J248" s="704"/>
      <c r="K248" s="705"/>
    </row>
    <row r="249" spans="1:11" s="19" customFormat="1" x14ac:dyDescent="0.15">
      <c r="A249" s="649"/>
      <c r="B249" s="147"/>
      <c r="C249" s="659" t="s">
        <v>68</v>
      </c>
      <c r="D249" s="70">
        <v>1</v>
      </c>
      <c r="E249" s="70">
        <v>14.65</v>
      </c>
      <c r="F249" s="70">
        <v>0.3</v>
      </c>
      <c r="G249" s="70">
        <v>0.6</v>
      </c>
      <c r="H249" s="70">
        <f t="shared" si="21"/>
        <v>2.64</v>
      </c>
      <c r="I249" s="622"/>
      <c r="J249" s="623"/>
      <c r="K249" s="624"/>
    </row>
    <row r="250" spans="1:11" s="19" customFormat="1" x14ac:dyDescent="0.15">
      <c r="A250" s="650"/>
      <c r="B250" s="148"/>
      <c r="C250" s="660"/>
      <c r="D250" s="70">
        <v>1</v>
      </c>
      <c r="E250" s="70">
        <v>10.765000000000001</v>
      </c>
      <c r="F250" s="70">
        <v>0.2</v>
      </c>
      <c r="G250" s="70">
        <v>0.6</v>
      </c>
      <c r="H250" s="70">
        <f t="shared" si="21"/>
        <v>1.29</v>
      </c>
      <c r="I250" s="625"/>
      <c r="J250" s="626"/>
      <c r="K250" s="627"/>
    </row>
    <row r="251" spans="1:11" s="19" customFormat="1" x14ac:dyDescent="0.15">
      <c r="A251" s="650"/>
      <c r="B251" s="148"/>
      <c r="C251" s="660"/>
      <c r="D251" s="70">
        <v>2</v>
      </c>
      <c r="E251" s="70">
        <v>4.2699999999999996</v>
      </c>
      <c r="F251" s="70">
        <v>0.2</v>
      </c>
      <c r="G251" s="70">
        <v>0.6</v>
      </c>
      <c r="H251" s="70">
        <f t="shared" si="21"/>
        <v>1.02</v>
      </c>
      <c r="I251" s="625"/>
      <c r="J251" s="626"/>
      <c r="K251" s="627"/>
    </row>
    <row r="252" spans="1:11" s="19" customFormat="1" x14ac:dyDescent="0.15">
      <c r="A252" s="650"/>
      <c r="B252" s="148"/>
      <c r="C252" s="660"/>
      <c r="D252" s="70">
        <v>3</v>
      </c>
      <c r="E252" s="70">
        <v>3.92</v>
      </c>
      <c r="F252" s="70">
        <v>0.3</v>
      </c>
      <c r="G252" s="70">
        <v>0.6</v>
      </c>
      <c r="H252" s="70">
        <f t="shared" si="21"/>
        <v>2.12</v>
      </c>
      <c r="I252" s="625"/>
      <c r="J252" s="626"/>
      <c r="K252" s="627"/>
    </row>
    <row r="253" spans="1:11" s="19" customFormat="1" x14ac:dyDescent="0.15">
      <c r="A253" s="650"/>
      <c r="B253" s="148"/>
      <c r="C253" s="660"/>
      <c r="D253" s="70">
        <v>3</v>
      </c>
      <c r="E253" s="70">
        <v>5.7649999999999997</v>
      </c>
      <c r="F253" s="70">
        <v>0.3</v>
      </c>
      <c r="G253" s="70">
        <v>0.6</v>
      </c>
      <c r="H253" s="70">
        <f t="shared" si="21"/>
        <v>3.11</v>
      </c>
      <c r="I253" s="625"/>
      <c r="J253" s="626"/>
      <c r="K253" s="627"/>
    </row>
    <row r="254" spans="1:11" s="19" customFormat="1" x14ac:dyDescent="0.15">
      <c r="A254" s="650"/>
      <c r="B254" s="148"/>
      <c r="C254" s="660"/>
      <c r="D254" s="70">
        <v>1</v>
      </c>
      <c r="E254" s="70">
        <v>3.335</v>
      </c>
      <c r="F254" s="70">
        <v>0.2</v>
      </c>
      <c r="G254" s="70">
        <v>0.6</v>
      </c>
      <c r="H254" s="70">
        <f t="shared" si="21"/>
        <v>0.4</v>
      </c>
      <c r="I254" s="625"/>
      <c r="J254" s="626"/>
      <c r="K254" s="627"/>
    </row>
    <row r="255" spans="1:11" s="19" customFormat="1" x14ac:dyDescent="0.15">
      <c r="A255" s="650"/>
      <c r="B255" s="148"/>
      <c r="C255" s="660"/>
      <c r="D255" s="70">
        <v>1</v>
      </c>
      <c r="E255" s="70">
        <v>1.875</v>
      </c>
      <c r="F255" s="70">
        <v>0.2</v>
      </c>
      <c r="G255" s="70">
        <v>0.6</v>
      </c>
      <c r="H255" s="70">
        <f t="shared" si="21"/>
        <v>0.23</v>
      </c>
      <c r="I255" s="625"/>
      <c r="J255" s="626"/>
      <c r="K255" s="627"/>
    </row>
    <row r="256" spans="1:11" s="19" customFormat="1" x14ac:dyDescent="0.15">
      <c r="A256" s="650"/>
      <c r="B256" s="148"/>
      <c r="C256" s="660"/>
      <c r="D256" s="70">
        <v>1</v>
      </c>
      <c r="E256" s="70">
        <v>1.875</v>
      </c>
      <c r="F256" s="70">
        <v>0.3</v>
      </c>
      <c r="G256" s="70">
        <v>0.6</v>
      </c>
      <c r="H256" s="70">
        <f t="shared" si="21"/>
        <v>0.34</v>
      </c>
      <c r="I256" s="625"/>
      <c r="J256" s="626"/>
      <c r="K256" s="627"/>
    </row>
    <row r="257" spans="1:11" s="19" customFormat="1" x14ac:dyDescent="0.15">
      <c r="A257" s="650"/>
      <c r="B257" s="148"/>
      <c r="C257" s="660"/>
      <c r="D257" s="70">
        <v>1</v>
      </c>
      <c r="E257" s="70">
        <v>2.4</v>
      </c>
      <c r="F257" s="70">
        <v>0.2</v>
      </c>
      <c r="G257" s="70">
        <v>0.6</v>
      </c>
      <c r="H257" s="70">
        <f t="shared" si="21"/>
        <v>0.28999999999999998</v>
      </c>
      <c r="I257" s="625"/>
      <c r="J257" s="626"/>
      <c r="K257" s="627"/>
    </row>
    <row r="258" spans="1:11" s="19" customFormat="1" x14ac:dyDescent="0.15">
      <c r="A258" s="650"/>
      <c r="B258" s="148"/>
      <c r="C258" s="660"/>
      <c r="D258" s="70">
        <v>1</v>
      </c>
      <c r="E258" s="70">
        <v>2.4</v>
      </c>
      <c r="F258" s="70">
        <v>0.3</v>
      </c>
      <c r="G258" s="70">
        <v>0.6</v>
      </c>
      <c r="H258" s="70">
        <f t="shared" si="21"/>
        <v>0.43</v>
      </c>
      <c r="I258" s="625"/>
      <c r="J258" s="626"/>
      <c r="K258" s="627"/>
    </row>
    <row r="259" spans="1:11" s="19" customFormat="1" x14ac:dyDescent="0.15">
      <c r="A259" s="650"/>
      <c r="B259" s="148"/>
      <c r="C259" s="660"/>
      <c r="D259" s="70">
        <v>1</v>
      </c>
      <c r="E259" s="70">
        <v>2.375</v>
      </c>
      <c r="F259" s="70">
        <v>0.2</v>
      </c>
      <c r="G259" s="70">
        <v>0.6</v>
      </c>
      <c r="H259" s="70">
        <f t="shared" si="21"/>
        <v>0.28999999999999998</v>
      </c>
      <c r="I259" s="625"/>
      <c r="J259" s="626"/>
      <c r="K259" s="627"/>
    </row>
    <row r="260" spans="1:11" s="19" customFormat="1" x14ac:dyDescent="0.15">
      <c r="A260" s="650"/>
      <c r="B260" s="148"/>
      <c r="C260" s="660"/>
      <c r="D260" s="70">
        <v>1</v>
      </c>
      <c r="E260" s="70">
        <v>2.5499999999999998</v>
      </c>
      <c r="F260" s="70">
        <v>0.3</v>
      </c>
      <c r="G260" s="70">
        <v>0.6</v>
      </c>
      <c r="H260" s="70">
        <f t="shared" si="21"/>
        <v>0.46</v>
      </c>
      <c r="I260" s="625"/>
      <c r="J260" s="626"/>
      <c r="K260" s="627"/>
    </row>
    <row r="261" spans="1:11" s="19" customFormat="1" x14ac:dyDescent="0.15">
      <c r="A261" s="650"/>
      <c r="B261" s="148"/>
      <c r="C261" s="660"/>
      <c r="D261" s="70">
        <v>1</v>
      </c>
      <c r="E261" s="70">
        <v>4.6500000000000004</v>
      </c>
      <c r="F261" s="70">
        <v>0.2</v>
      </c>
      <c r="G261" s="70">
        <v>0.6</v>
      </c>
      <c r="H261" s="70">
        <f t="shared" si="21"/>
        <v>0.56000000000000005</v>
      </c>
      <c r="I261" s="625"/>
      <c r="J261" s="626"/>
      <c r="K261" s="627"/>
    </row>
    <row r="262" spans="1:11" s="19" customFormat="1" x14ac:dyDescent="0.15">
      <c r="A262" s="651"/>
      <c r="B262" s="149"/>
      <c r="C262" s="661"/>
      <c r="D262" s="70">
        <v>1</v>
      </c>
      <c r="E262" s="70">
        <v>22.85</v>
      </c>
      <c r="F262" s="70">
        <v>0.3</v>
      </c>
      <c r="G262" s="70">
        <v>0.6</v>
      </c>
      <c r="H262" s="70">
        <f t="shared" si="21"/>
        <v>4.1100000000000003</v>
      </c>
      <c r="I262" s="628"/>
      <c r="J262" s="629"/>
      <c r="K262" s="630"/>
    </row>
    <row r="263" spans="1:11" s="19" customFormat="1" x14ac:dyDescent="0.15">
      <c r="A263" s="643"/>
      <c r="B263" s="644"/>
      <c r="C263" s="644"/>
      <c r="D263" s="644"/>
      <c r="E263" s="644"/>
      <c r="F263" s="644"/>
      <c r="G263" s="645"/>
      <c r="H263" s="65">
        <f>SUM(H237:H262)</f>
        <v>31.749999999999993</v>
      </c>
      <c r="I263" s="65" t="s">
        <v>9</v>
      </c>
      <c r="J263" s="99">
        <f>E266</f>
        <v>6804</v>
      </c>
      <c r="K263" s="99">
        <f>H263*J263</f>
        <v>216026.99999999994</v>
      </c>
    </row>
    <row r="264" spans="1:11" s="19" customFormat="1" x14ac:dyDescent="0.15">
      <c r="A264" s="649"/>
      <c r="B264" s="147"/>
      <c r="C264" s="75" t="s">
        <v>23</v>
      </c>
      <c r="D264" s="69" t="s">
        <v>24</v>
      </c>
      <c r="E264" s="70">
        <v>6480</v>
      </c>
      <c r="F264" s="70" t="s">
        <v>25</v>
      </c>
      <c r="G264" s="622"/>
      <c r="H264" s="623"/>
      <c r="I264" s="623"/>
      <c r="J264" s="623"/>
      <c r="K264" s="624"/>
    </row>
    <row r="265" spans="1:11" s="19" customFormat="1" x14ac:dyDescent="0.15">
      <c r="A265" s="650"/>
      <c r="B265" s="148"/>
      <c r="C265" s="75" t="s">
        <v>41</v>
      </c>
      <c r="D265" s="69" t="s">
        <v>24</v>
      </c>
      <c r="E265" s="70">
        <f>ROUND(E264*5%,2)</f>
        <v>324</v>
      </c>
      <c r="F265" s="70" t="s">
        <v>25</v>
      </c>
      <c r="G265" s="625"/>
      <c r="H265" s="626"/>
      <c r="I265" s="626"/>
      <c r="J265" s="626"/>
      <c r="K265" s="627"/>
    </row>
    <row r="266" spans="1:11" s="19" customFormat="1" x14ac:dyDescent="0.15">
      <c r="A266" s="650"/>
      <c r="B266" s="148"/>
      <c r="C266" s="75"/>
      <c r="D266" s="69"/>
      <c r="E266" s="70">
        <f>SUM(E264:E265)</f>
        <v>6804</v>
      </c>
      <c r="F266" s="70" t="s">
        <v>25</v>
      </c>
      <c r="G266" s="625"/>
      <c r="H266" s="626"/>
      <c r="I266" s="626"/>
      <c r="J266" s="626"/>
      <c r="K266" s="627"/>
    </row>
    <row r="267" spans="1:11" s="19" customFormat="1" x14ac:dyDescent="0.15">
      <c r="A267" s="703"/>
      <c r="B267" s="704"/>
      <c r="C267" s="704"/>
      <c r="D267" s="704"/>
      <c r="E267" s="704"/>
      <c r="F267" s="704"/>
      <c r="G267" s="704"/>
      <c r="H267" s="704"/>
      <c r="I267" s="704"/>
      <c r="J267" s="704"/>
      <c r="K267" s="705"/>
    </row>
    <row r="268" spans="1:11" x14ac:dyDescent="0.15">
      <c r="A268" s="50"/>
      <c r="B268" s="156"/>
      <c r="C268" s="733" t="s">
        <v>17</v>
      </c>
      <c r="D268" s="734"/>
      <c r="E268" s="734"/>
      <c r="F268" s="734"/>
      <c r="G268" s="734"/>
      <c r="H268" s="735"/>
      <c r="I268" s="622"/>
      <c r="J268" s="623"/>
      <c r="K268" s="624"/>
    </row>
    <row r="269" spans="1:11" x14ac:dyDescent="0.15">
      <c r="A269" s="649"/>
      <c r="B269" s="147"/>
      <c r="C269" s="659"/>
      <c r="D269" s="70">
        <v>1</v>
      </c>
      <c r="E269" s="70">
        <v>3.78</v>
      </c>
      <c r="F269" s="70">
        <v>2.68</v>
      </c>
      <c r="G269" s="70">
        <v>0.15</v>
      </c>
      <c r="H269" s="70">
        <f>ROUND(D269*E269*F269*G269,2)</f>
        <v>1.52</v>
      </c>
      <c r="I269" s="625"/>
      <c r="J269" s="626"/>
      <c r="K269" s="627"/>
    </row>
    <row r="270" spans="1:11" x14ac:dyDescent="0.15">
      <c r="A270" s="650"/>
      <c r="B270" s="148"/>
      <c r="C270" s="660"/>
      <c r="D270" s="70">
        <v>1</v>
      </c>
      <c r="E270" s="70">
        <v>3.78</v>
      </c>
      <c r="F270" s="70">
        <v>1.39</v>
      </c>
      <c r="G270" s="70">
        <v>0.15</v>
      </c>
      <c r="H270" s="70">
        <f t="shared" ref="H270:H291" si="22">ROUND(D270*E270*F270*G270,2)</f>
        <v>0.79</v>
      </c>
      <c r="I270" s="625"/>
      <c r="J270" s="626"/>
      <c r="K270" s="627"/>
    </row>
    <row r="271" spans="1:11" x14ac:dyDescent="0.15">
      <c r="A271" s="650"/>
      <c r="B271" s="148"/>
      <c r="C271" s="660"/>
      <c r="D271" s="70">
        <v>1</v>
      </c>
      <c r="E271" s="70">
        <v>3.21</v>
      </c>
      <c r="F271" s="70">
        <v>1.55</v>
      </c>
      <c r="G271" s="70">
        <v>0.15</v>
      </c>
      <c r="H271" s="70">
        <f t="shared" si="22"/>
        <v>0.75</v>
      </c>
      <c r="I271" s="625"/>
      <c r="J271" s="626"/>
      <c r="K271" s="627"/>
    </row>
    <row r="272" spans="1:11" x14ac:dyDescent="0.15">
      <c r="A272" s="650"/>
      <c r="B272" s="148"/>
      <c r="C272" s="660"/>
      <c r="D272" s="70">
        <v>1</v>
      </c>
      <c r="E272" s="70">
        <v>3.21</v>
      </c>
      <c r="F272" s="70">
        <v>2.57</v>
      </c>
      <c r="G272" s="70">
        <v>0.15</v>
      </c>
      <c r="H272" s="70">
        <f t="shared" si="22"/>
        <v>1.24</v>
      </c>
      <c r="I272" s="625"/>
      <c r="J272" s="626"/>
      <c r="K272" s="627"/>
    </row>
    <row r="273" spans="1:11" x14ac:dyDescent="0.15">
      <c r="A273" s="650"/>
      <c r="B273" s="148"/>
      <c r="C273" s="660"/>
      <c r="D273" s="70">
        <v>1</v>
      </c>
      <c r="E273" s="70">
        <v>3.2</v>
      </c>
      <c r="F273" s="70">
        <v>4.2699999999999996</v>
      </c>
      <c r="G273" s="70">
        <v>0.15</v>
      </c>
      <c r="H273" s="70">
        <f t="shared" si="22"/>
        <v>2.0499999999999998</v>
      </c>
      <c r="I273" s="625"/>
      <c r="J273" s="626"/>
      <c r="K273" s="627"/>
    </row>
    <row r="274" spans="1:11" x14ac:dyDescent="0.15">
      <c r="A274" s="650"/>
      <c r="B274" s="148"/>
      <c r="C274" s="660"/>
      <c r="D274" s="70">
        <v>1</v>
      </c>
      <c r="E274" s="70">
        <v>3.49</v>
      </c>
      <c r="F274" s="70">
        <v>3.92</v>
      </c>
      <c r="G274" s="70">
        <v>0.15</v>
      </c>
      <c r="H274" s="70">
        <f t="shared" si="22"/>
        <v>2.0499999999999998</v>
      </c>
      <c r="I274" s="625"/>
      <c r="J274" s="626"/>
      <c r="K274" s="627"/>
    </row>
    <row r="275" spans="1:11" x14ac:dyDescent="0.15">
      <c r="A275" s="650"/>
      <c r="B275" s="148"/>
      <c r="C275" s="660"/>
      <c r="D275" s="70">
        <v>1</v>
      </c>
      <c r="E275" s="70">
        <v>2.36</v>
      </c>
      <c r="F275" s="70">
        <v>3.92</v>
      </c>
      <c r="G275" s="70">
        <v>0.15</v>
      </c>
      <c r="H275" s="70">
        <f t="shared" si="22"/>
        <v>1.39</v>
      </c>
      <c r="I275" s="625"/>
      <c r="J275" s="626"/>
      <c r="K275" s="627"/>
    </row>
    <row r="276" spans="1:11" x14ac:dyDescent="0.15">
      <c r="A276" s="650"/>
      <c r="B276" s="148"/>
      <c r="C276" s="660"/>
      <c r="D276" s="70">
        <v>1</v>
      </c>
      <c r="E276" s="70">
        <v>2.0350000000000001</v>
      </c>
      <c r="F276" s="70">
        <v>3.92</v>
      </c>
      <c r="G276" s="70">
        <v>0.15</v>
      </c>
      <c r="H276" s="70">
        <f t="shared" si="22"/>
        <v>1.2</v>
      </c>
      <c r="I276" s="625"/>
      <c r="J276" s="626"/>
      <c r="K276" s="627"/>
    </row>
    <row r="277" spans="1:11" x14ac:dyDescent="0.15">
      <c r="A277" s="650"/>
      <c r="B277" s="148"/>
      <c r="C277" s="660"/>
      <c r="D277" s="70">
        <v>1</v>
      </c>
      <c r="E277" s="70">
        <v>2.105</v>
      </c>
      <c r="F277" s="70">
        <v>3.92</v>
      </c>
      <c r="G277" s="70">
        <v>0.15</v>
      </c>
      <c r="H277" s="70">
        <f t="shared" si="22"/>
        <v>1.24</v>
      </c>
      <c r="I277" s="625"/>
      <c r="J277" s="626"/>
      <c r="K277" s="627"/>
    </row>
    <row r="278" spans="1:11" x14ac:dyDescent="0.15">
      <c r="A278" s="650"/>
      <c r="B278" s="148"/>
      <c r="C278" s="660"/>
      <c r="D278" s="70">
        <v>1</v>
      </c>
      <c r="E278" s="70">
        <v>3.49</v>
      </c>
      <c r="F278" s="70">
        <v>5.7649999999999997</v>
      </c>
      <c r="G278" s="70">
        <v>0.15</v>
      </c>
      <c r="H278" s="70">
        <f t="shared" si="22"/>
        <v>3.02</v>
      </c>
      <c r="I278" s="625"/>
      <c r="J278" s="626"/>
      <c r="K278" s="627"/>
    </row>
    <row r="279" spans="1:11" x14ac:dyDescent="0.15">
      <c r="A279" s="650"/>
      <c r="B279" s="148"/>
      <c r="C279" s="660"/>
      <c r="D279" s="70">
        <v>1</v>
      </c>
      <c r="E279" s="70">
        <v>2.36</v>
      </c>
      <c r="F279" s="70">
        <v>5.7649999999999997</v>
      </c>
      <c r="G279" s="70">
        <v>0.15</v>
      </c>
      <c r="H279" s="70">
        <f t="shared" si="22"/>
        <v>2.04</v>
      </c>
      <c r="I279" s="625"/>
      <c r="J279" s="626"/>
      <c r="K279" s="627"/>
    </row>
    <row r="280" spans="1:11" x14ac:dyDescent="0.15">
      <c r="A280" s="650"/>
      <c r="B280" s="148"/>
      <c r="C280" s="660"/>
      <c r="D280" s="70">
        <v>1</v>
      </c>
      <c r="E280" s="70">
        <v>2.0350000000000001</v>
      </c>
      <c r="F280" s="70">
        <v>5.7649999999999997</v>
      </c>
      <c r="G280" s="70">
        <v>0.15</v>
      </c>
      <c r="H280" s="70">
        <f t="shared" si="22"/>
        <v>1.76</v>
      </c>
      <c r="I280" s="625"/>
      <c r="J280" s="626"/>
      <c r="K280" s="627"/>
    </row>
    <row r="281" spans="1:11" x14ac:dyDescent="0.15">
      <c r="A281" s="650"/>
      <c r="B281" s="148"/>
      <c r="C281" s="660"/>
      <c r="D281" s="70">
        <v>1</v>
      </c>
      <c r="E281" s="70">
        <v>2.105</v>
      </c>
      <c r="F281" s="70">
        <v>5.7649999999999997</v>
      </c>
      <c r="G281" s="70">
        <v>0.15</v>
      </c>
      <c r="H281" s="70">
        <f t="shared" si="22"/>
        <v>1.82</v>
      </c>
      <c r="I281" s="625"/>
      <c r="J281" s="626"/>
      <c r="K281" s="627"/>
    </row>
    <row r="282" spans="1:11" x14ac:dyDescent="0.15">
      <c r="A282" s="650"/>
      <c r="B282" s="148"/>
      <c r="C282" s="660"/>
      <c r="D282" s="70">
        <v>1</v>
      </c>
      <c r="E282" s="70">
        <v>7.1150000000000002</v>
      </c>
      <c r="F282" s="70">
        <v>3.335</v>
      </c>
      <c r="G282" s="70">
        <v>0.15</v>
      </c>
      <c r="H282" s="70">
        <f t="shared" si="22"/>
        <v>3.56</v>
      </c>
      <c r="I282" s="625"/>
      <c r="J282" s="626"/>
      <c r="K282" s="627"/>
    </row>
    <row r="283" spans="1:11" x14ac:dyDescent="0.15">
      <c r="A283" s="650"/>
      <c r="B283" s="148"/>
      <c r="C283" s="660"/>
      <c r="D283" s="70">
        <v>1</v>
      </c>
      <c r="E283" s="70">
        <v>3.2749999999999999</v>
      </c>
      <c r="F283" s="70">
        <v>3.335</v>
      </c>
      <c r="G283" s="70">
        <v>0.15</v>
      </c>
      <c r="H283" s="70">
        <f t="shared" si="22"/>
        <v>1.64</v>
      </c>
      <c r="I283" s="625"/>
      <c r="J283" s="626"/>
      <c r="K283" s="627"/>
    </row>
    <row r="284" spans="1:11" x14ac:dyDescent="0.15">
      <c r="A284" s="650"/>
      <c r="B284" s="148"/>
      <c r="C284" s="660"/>
      <c r="D284" s="70">
        <v>1</v>
      </c>
      <c r="E284" s="70">
        <v>4.0549999999999997</v>
      </c>
      <c r="F284" s="70">
        <v>1.875</v>
      </c>
      <c r="G284" s="70">
        <v>0.15</v>
      </c>
      <c r="H284" s="70">
        <f t="shared" si="22"/>
        <v>1.1399999999999999</v>
      </c>
      <c r="I284" s="625"/>
      <c r="J284" s="626"/>
      <c r="K284" s="627"/>
    </row>
    <row r="285" spans="1:11" x14ac:dyDescent="0.15">
      <c r="A285" s="650"/>
      <c r="B285" s="148"/>
      <c r="C285" s="660"/>
      <c r="D285" s="70">
        <v>1</v>
      </c>
      <c r="E285" s="70">
        <v>0.86</v>
      </c>
      <c r="F285" s="70">
        <v>1.875</v>
      </c>
      <c r="G285" s="70">
        <v>0.15</v>
      </c>
      <c r="H285" s="70">
        <f t="shared" si="22"/>
        <v>0.24</v>
      </c>
      <c r="I285" s="625"/>
      <c r="J285" s="626"/>
      <c r="K285" s="627"/>
    </row>
    <row r="286" spans="1:11" x14ac:dyDescent="0.15">
      <c r="A286" s="650"/>
      <c r="B286" s="148"/>
      <c r="C286" s="660"/>
      <c r="D286" s="70">
        <v>1</v>
      </c>
      <c r="E286" s="70">
        <v>1.1000000000000001</v>
      </c>
      <c r="F286" s="70">
        <v>2.4</v>
      </c>
      <c r="G286" s="70">
        <v>0.15</v>
      </c>
      <c r="H286" s="70">
        <f t="shared" si="22"/>
        <v>0.4</v>
      </c>
      <c r="I286" s="625"/>
      <c r="J286" s="626"/>
      <c r="K286" s="627"/>
    </row>
    <row r="287" spans="1:11" x14ac:dyDescent="0.15">
      <c r="A287" s="650"/>
      <c r="B287" s="148"/>
      <c r="C287" s="660"/>
      <c r="D287" s="70">
        <v>1</v>
      </c>
      <c r="E287" s="70">
        <v>2.3050000000000002</v>
      </c>
      <c r="F287" s="70">
        <v>2.4</v>
      </c>
      <c r="G287" s="70">
        <v>0.15</v>
      </c>
      <c r="H287" s="70">
        <f t="shared" si="22"/>
        <v>0.83</v>
      </c>
      <c r="I287" s="625"/>
      <c r="J287" s="626"/>
      <c r="K287" s="627"/>
    </row>
    <row r="288" spans="1:11" x14ac:dyDescent="0.15">
      <c r="A288" s="650"/>
      <c r="B288" s="148"/>
      <c r="C288" s="660"/>
      <c r="D288" s="70">
        <v>1</v>
      </c>
      <c r="E288" s="70">
        <v>0.86</v>
      </c>
      <c r="F288" s="70">
        <v>2.4</v>
      </c>
      <c r="G288" s="70">
        <v>0.15</v>
      </c>
      <c r="H288" s="70">
        <f t="shared" si="22"/>
        <v>0.31</v>
      </c>
      <c r="I288" s="625"/>
      <c r="J288" s="626"/>
      <c r="K288" s="627"/>
    </row>
    <row r="289" spans="1:11" x14ac:dyDescent="0.15">
      <c r="A289" s="650"/>
      <c r="B289" s="148"/>
      <c r="C289" s="660"/>
      <c r="D289" s="70">
        <v>1</v>
      </c>
      <c r="E289" s="70">
        <v>3.55</v>
      </c>
      <c r="F289" s="70">
        <v>2.375</v>
      </c>
      <c r="G289" s="70">
        <v>0.15</v>
      </c>
      <c r="H289" s="70">
        <f t="shared" si="22"/>
        <v>1.26</v>
      </c>
      <c r="I289" s="625"/>
      <c r="J289" s="626"/>
      <c r="K289" s="627"/>
    </row>
    <row r="290" spans="1:11" x14ac:dyDescent="0.15">
      <c r="A290" s="651"/>
      <c r="B290" s="149"/>
      <c r="C290" s="661"/>
      <c r="D290" s="70">
        <v>1</v>
      </c>
      <c r="E290" s="70">
        <v>2.3050000000000002</v>
      </c>
      <c r="F290" s="70">
        <v>2.375</v>
      </c>
      <c r="G290" s="70">
        <v>0.15</v>
      </c>
      <c r="H290" s="70">
        <f t="shared" si="22"/>
        <v>0.82</v>
      </c>
      <c r="I290" s="625"/>
      <c r="J290" s="626"/>
      <c r="K290" s="627"/>
    </row>
    <row r="291" spans="1:11" x14ac:dyDescent="0.15">
      <c r="A291" s="50"/>
      <c r="B291" s="50"/>
      <c r="C291" s="89" t="s">
        <v>325</v>
      </c>
      <c r="D291" s="70">
        <v>2</v>
      </c>
      <c r="E291" s="70">
        <v>3.5</v>
      </c>
      <c r="F291" s="70">
        <v>2.9</v>
      </c>
      <c r="G291" s="70">
        <v>0.15</v>
      </c>
      <c r="H291" s="70">
        <f t="shared" si="22"/>
        <v>3.05</v>
      </c>
      <c r="I291" s="628"/>
      <c r="J291" s="629"/>
      <c r="K291" s="630"/>
    </row>
    <row r="292" spans="1:11" x14ac:dyDescent="0.15">
      <c r="A292" s="643"/>
      <c r="B292" s="644"/>
      <c r="C292" s="644"/>
      <c r="D292" s="644"/>
      <c r="E292" s="644"/>
      <c r="F292" s="644"/>
      <c r="G292" s="645"/>
      <c r="H292" s="65">
        <f>SUM(H268:H291)</f>
        <v>34.119999999999997</v>
      </c>
      <c r="I292" s="65" t="s">
        <v>9</v>
      </c>
      <c r="J292" s="99">
        <f>E295</f>
        <v>6804</v>
      </c>
      <c r="K292" s="99">
        <f>H292*J292</f>
        <v>232152.47999999998</v>
      </c>
    </row>
    <row r="293" spans="1:11" x14ac:dyDescent="0.15">
      <c r="A293" s="649"/>
      <c r="B293" s="147"/>
      <c r="C293" s="75" t="s">
        <v>23</v>
      </c>
      <c r="D293" s="69" t="s">
        <v>24</v>
      </c>
      <c r="E293" s="70">
        <v>6480</v>
      </c>
      <c r="F293" s="70" t="s">
        <v>25</v>
      </c>
      <c r="G293" s="622"/>
      <c r="H293" s="623"/>
      <c r="I293" s="623"/>
      <c r="J293" s="623"/>
      <c r="K293" s="624"/>
    </row>
    <row r="294" spans="1:11" x14ac:dyDescent="0.15">
      <c r="A294" s="650"/>
      <c r="B294" s="148"/>
      <c r="C294" s="75" t="s">
        <v>41</v>
      </c>
      <c r="D294" s="69" t="s">
        <v>24</v>
      </c>
      <c r="E294" s="70">
        <f>ROUND(E293*5%,2)</f>
        <v>324</v>
      </c>
      <c r="F294" s="70" t="s">
        <v>25</v>
      </c>
      <c r="G294" s="625"/>
      <c r="H294" s="626"/>
      <c r="I294" s="626"/>
      <c r="J294" s="626"/>
      <c r="K294" s="627"/>
    </row>
    <row r="295" spans="1:11" x14ac:dyDescent="0.15">
      <c r="A295" s="650"/>
      <c r="B295" s="148"/>
      <c r="C295" s="75"/>
      <c r="D295" s="69"/>
      <c r="E295" s="70">
        <f>SUM(E293:E294)</f>
        <v>6804</v>
      </c>
      <c r="F295" s="70" t="s">
        <v>25</v>
      </c>
      <c r="G295" s="625"/>
      <c r="H295" s="626"/>
      <c r="I295" s="626"/>
      <c r="J295" s="626"/>
      <c r="K295" s="627"/>
    </row>
    <row r="296" spans="1:11" x14ac:dyDescent="0.15">
      <c r="A296" s="703"/>
      <c r="B296" s="704"/>
      <c r="C296" s="704"/>
      <c r="D296" s="704"/>
      <c r="E296" s="704"/>
      <c r="F296" s="704"/>
      <c r="G296" s="704"/>
      <c r="H296" s="704"/>
      <c r="I296" s="704"/>
      <c r="J296" s="704"/>
      <c r="K296" s="705"/>
    </row>
    <row r="297" spans="1:11" x14ac:dyDescent="0.15">
      <c r="A297" s="50"/>
      <c r="B297" s="156"/>
      <c r="C297" s="742" t="s">
        <v>34</v>
      </c>
      <c r="D297" s="743"/>
      <c r="E297" s="743"/>
      <c r="F297" s="743"/>
      <c r="G297" s="743"/>
      <c r="H297" s="744"/>
      <c r="I297" s="622"/>
      <c r="J297" s="623"/>
      <c r="K297" s="624"/>
    </row>
    <row r="298" spans="1:11" x14ac:dyDescent="0.15">
      <c r="A298" s="649"/>
      <c r="B298" s="147"/>
      <c r="C298" s="89" t="s">
        <v>35</v>
      </c>
      <c r="D298" s="70">
        <v>2</v>
      </c>
      <c r="E298" s="70">
        <f>2.25+0.6</f>
        <v>2.85</v>
      </c>
      <c r="F298" s="70">
        <v>1.5</v>
      </c>
      <c r="G298" s="70">
        <v>0.17499999999999999</v>
      </c>
      <c r="H298" s="70">
        <f>D298*E298*F298*G298</f>
        <v>1.4962500000000001</v>
      </c>
      <c r="I298" s="625"/>
      <c r="J298" s="626"/>
      <c r="K298" s="627"/>
    </row>
    <row r="299" spans="1:11" x14ac:dyDescent="0.15">
      <c r="A299" s="650"/>
      <c r="B299" s="148"/>
      <c r="C299" s="89" t="s">
        <v>36</v>
      </c>
      <c r="D299" s="70">
        <v>1</v>
      </c>
      <c r="E299" s="70">
        <f>2.5+0.6</f>
        <v>3.1</v>
      </c>
      <c r="F299" s="70">
        <v>1.5</v>
      </c>
      <c r="G299" s="70">
        <v>0.17499999999999999</v>
      </c>
      <c r="H299" s="70">
        <f>D299*E299*F299*G299</f>
        <v>0.81374999999999997</v>
      </c>
      <c r="I299" s="625"/>
      <c r="J299" s="626"/>
      <c r="K299" s="627"/>
    </row>
    <row r="300" spans="1:11" x14ac:dyDescent="0.15">
      <c r="A300" s="650"/>
      <c r="B300" s="148"/>
      <c r="C300" s="89" t="s">
        <v>37</v>
      </c>
      <c r="D300" s="70">
        <v>5</v>
      </c>
      <c r="E300" s="70">
        <v>1.5</v>
      </c>
      <c r="F300" s="70">
        <v>0.25</v>
      </c>
      <c r="G300" s="70">
        <v>0.17499999999999999</v>
      </c>
      <c r="H300" s="70">
        <f>D300*E300*F300*G300</f>
        <v>0.328125</v>
      </c>
      <c r="I300" s="625"/>
      <c r="J300" s="626"/>
      <c r="K300" s="627"/>
    </row>
    <row r="301" spans="1:11" x14ac:dyDescent="0.15">
      <c r="A301" s="650"/>
      <c r="B301" s="148"/>
      <c r="C301" s="89" t="s">
        <v>48</v>
      </c>
      <c r="D301" s="70">
        <f>11*0.5</f>
        <v>5.5</v>
      </c>
      <c r="E301" s="70">
        <v>1.5</v>
      </c>
      <c r="F301" s="70">
        <v>0.25</v>
      </c>
      <c r="G301" s="70">
        <v>0.17499999999999999</v>
      </c>
      <c r="H301" s="70">
        <f>D301*E301*F301*G301</f>
        <v>0.36093749999999997</v>
      </c>
      <c r="I301" s="625"/>
      <c r="J301" s="626"/>
      <c r="K301" s="627"/>
    </row>
    <row r="302" spans="1:11" x14ac:dyDescent="0.15">
      <c r="A302" s="651"/>
      <c r="B302" s="149"/>
      <c r="C302" s="89" t="s">
        <v>36</v>
      </c>
      <c r="D302" s="70">
        <v>1</v>
      </c>
      <c r="E302" s="70">
        <v>1.5</v>
      </c>
      <c r="F302" s="70">
        <v>2.38</v>
      </c>
      <c r="G302" s="70">
        <v>0.17499999999999999</v>
      </c>
      <c r="H302" s="70">
        <f>D302*E302*F302*G302</f>
        <v>0.62474999999999992</v>
      </c>
      <c r="I302" s="628"/>
      <c r="J302" s="629"/>
      <c r="K302" s="630"/>
    </row>
    <row r="303" spans="1:11" x14ac:dyDescent="0.15">
      <c r="A303" s="643"/>
      <c r="B303" s="644"/>
      <c r="C303" s="644"/>
      <c r="D303" s="644"/>
      <c r="E303" s="644"/>
      <c r="F303" s="644"/>
      <c r="G303" s="645"/>
      <c r="H303" s="65">
        <f>SUM(H297:H302)</f>
        <v>3.6238124999999997</v>
      </c>
      <c r="I303" s="65" t="s">
        <v>9</v>
      </c>
      <c r="J303" s="99">
        <f>E306</f>
        <v>6804</v>
      </c>
      <c r="K303" s="99">
        <f>H303*J303</f>
        <v>24656.420249999999</v>
      </c>
    </row>
    <row r="304" spans="1:11" x14ac:dyDescent="0.15">
      <c r="A304" s="649"/>
      <c r="B304" s="147"/>
      <c r="C304" s="75" t="s">
        <v>23</v>
      </c>
      <c r="D304" s="69" t="s">
        <v>24</v>
      </c>
      <c r="E304" s="70">
        <v>6480</v>
      </c>
      <c r="F304" s="70" t="s">
        <v>25</v>
      </c>
      <c r="G304" s="622"/>
      <c r="H304" s="623"/>
      <c r="I304" s="623"/>
      <c r="J304" s="623"/>
      <c r="K304" s="624"/>
    </row>
    <row r="305" spans="1:11" x14ac:dyDescent="0.15">
      <c r="A305" s="650"/>
      <c r="B305" s="148"/>
      <c r="C305" s="75" t="s">
        <v>41</v>
      </c>
      <c r="D305" s="69" t="s">
        <v>24</v>
      </c>
      <c r="E305" s="70">
        <f>ROUND(E304*5%,2)</f>
        <v>324</v>
      </c>
      <c r="F305" s="70" t="s">
        <v>25</v>
      </c>
      <c r="G305" s="625"/>
      <c r="H305" s="626"/>
      <c r="I305" s="626"/>
      <c r="J305" s="626"/>
      <c r="K305" s="627"/>
    </row>
    <row r="306" spans="1:11" x14ac:dyDescent="0.15">
      <c r="A306" s="650"/>
      <c r="B306" s="148"/>
      <c r="C306" s="75"/>
      <c r="D306" s="69"/>
      <c r="E306" s="70">
        <f>SUM(E304:E305)</f>
        <v>6804</v>
      </c>
      <c r="F306" s="70" t="s">
        <v>25</v>
      </c>
      <c r="G306" s="625"/>
      <c r="H306" s="626"/>
      <c r="I306" s="626"/>
      <c r="J306" s="626"/>
      <c r="K306" s="627"/>
    </row>
    <row r="307" spans="1:11" x14ac:dyDescent="0.15">
      <c r="A307" s="703"/>
      <c r="B307" s="704"/>
      <c r="C307" s="704"/>
      <c r="D307" s="704"/>
      <c r="E307" s="704"/>
      <c r="F307" s="704"/>
      <c r="G307" s="704"/>
      <c r="H307" s="704"/>
      <c r="I307" s="704"/>
      <c r="J307" s="704"/>
      <c r="K307" s="705"/>
    </row>
    <row r="308" spans="1:11" x14ac:dyDescent="0.15">
      <c r="A308" s="50"/>
      <c r="B308" s="156"/>
      <c r="C308" s="742" t="s">
        <v>75</v>
      </c>
      <c r="D308" s="743"/>
      <c r="E308" s="743"/>
      <c r="F308" s="743"/>
      <c r="G308" s="743"/>
      <c r="H308" s="744"/>
      <c r="I308" s="804"/>
      <c r="J308" s="805"/>
      <c r="K308" s="806"/>
    </row>
    <row r="309" spans="1:11" x14ac:dyDescent="0.15">
      <c r="A309" s="649"/>
      <c r="B309" s="147"/>
      <c r="C309" s="70"/>
      <c r="D309" s="70">
        <v>1</v>
      </c>
      <c r="E309" s="70">
        <v>67.7</v>
      </c>
      <c r="F309" s="70">
        <v>0.2</v>
      </c>
      <c r="G309" s="70">
        <f>0.95+(1.8+1.2-0.6)</f>
        <v>3.3499999999999996</v>
      </c>
      <c r="H309" s="70">
        <f>D309*E309*F309*G309</f>
        <v>45.359000000000002</v>
      </c>
      <c r="I309" s="807"/>
      <c r="J309" s="808"/>
      <c r="K309" s="809"/>
    </row>
    <row r="310" spans="1:11" x14ac:dyDescent="0.15">
      <c r="A310" s="650"/>
      <c r="B310" s="148"/>
      <c r="C310" s="70"/>
      <c r="D310" s="70">
        <v>1</v>
      </c>
      <c r="E310" s="70">
        <v>4.6500000000000004</v>
      </c>
      <c r="F310" s="70">
        <v>0.2</v>
      </c>
      <c r="G310" s="70">
        <f>0.95+(1.8+1.2-0.6)</f>
        <v>3.3499999999999996</v>
      </c>
      <c r="H310" s="70">
        <f>D310*E310*F310*G310</f>
        <v>3.1155000000000004</v>
      </c>
      <c r="I310" s="807"/>
      <c r="J310" s="808"/>
      <c r="K310" s="809"/>
    </row>
    <row r="311" spans="1:11" x14ac:dyDescent="0.15">
      <c r="A311" s="650"/>
      <c r="B311" s="148"/>
      <c r="C311" s="70" t="s">
        <v>85</v>
      </c>
      <c r="D311" s="70">
        <v>1</v>
      </c>
      <c r="E311" s="70">
        <f>(2.1+1.9)*2</f>
        <v>8</v>
      </c>
      <c r="F311" s="70">
        <v>0.2</v>
      </c>
      <c r="G311" s="70">
        <v>1.9</v>
      </c>
      <c r="H311" s="70">
        <f>D311*E311*F311*G311</f>
        <v>3.04</v>
      </c>
      <c r="I311" s="807"/>
      <c r="J311" s="808"/>
      <c r="K311" s="809"/>
    </row>
    <row r="312" spans="1:11" x14ac:dyDescent="0.15">
      <c r="A312" s="651"/>
      <c r="B312" s="149"/>
      <c r="C312" s="70" t="s">
        <v>325</v>
      </c>
      <c r="D312" s="70">
        <v>1</v>
      </c>
      <c r="E312" s="70">
        <v>3.1</v>
      </c>
      <c r="F312" s="70">
        <v>2.5</v>
      </c>
      <c r="G312" s="70">
        <v>1.7</v>
      </c>
      <c r="H312" s="70">
        <f>D312*E312*F312*G312</f>
        <v>13.174999999999999</v>
      </c>
      <c r="I312" s="810"/>
      <c r="J312" s="811"/>
      <c r="K312" s="812"/>
    </row>
    <row r="313" spans="1:11" x14ac:dyDescent="0.15">
      <c r="A313" s="643"/>
      <c r="B313" s="644"/>
      <c r="C313" s="644"/>
      <c r="D313" s="644"/>
      <c r="E313" s="644"/>
      <c r="F313" s="644"/>
      <c r="G313" s="645"/>
      <c r="H313" s="65">
        <f>SUM(H309:H312)</f>
        <v>64.689499999999995</v>
      </c>
      <c r="I313" s="65" t="s">
        <v>9</v>
      </c>
      <c r="J313" s="99">
        <f>E316</f>
        <v>6804</v>
      </c>
      <c r="K313" s="99">
        <f>H313*J313</f>
        <v>440147.35799999995</v>
      </c>
    </row>
    <row r="314" spans="1:11" x14ac:dyDescent="0.15">
      <c r="A314" s="649"/>
      <c r="B314" s="147"/>
      <c r="C314" s="75" t="s">
        <v>23</v>
      </c>
      <c r="D314" s="69" t="s">
        <v>24</v>
      </c>
      <c r="E314" s="70">
        <v>6480</v>
      </c>
      <c r="F314" s="70" t="s">
        <v>25</v>
      </c>
      <c r="G314" s="622"/>
      <c r="H314" s="623"/>
      <c r="I314" s="623"/>
      <c r="J314" s="623"/>
      <c r="K314" s="624"/>
    </row>
    <row r="315" spans="1:11" x14ac:dyDescent="0.15">
      <c r="A315" s="650"/>
      <c r="B315" s="148"/>
      <c r="C315" s="75" t="s">
        <v>41</v>
      </c>
      <c r="D315" s="69" t="s">
        <v>24</v>
      </c>
      <c r="E315" s="70">
        <f>ROUND(E314*5%,2)</f>
        <v>324</v>
      </c>
      <c r="F315" s="70" t="s">
        <v>25</v>
      </c>
      <c r="G315" s="625"/>
      <c r="H315" s="626"/>
      <c r="I315" s="626"/>
      <c r="J315" s="626"/>
      <c r="K315" s="627"/>
    </row>
    <row r="316" spans="1:11" x14ac:dyDescent="0.15">
      <c r="A316" s="650"/>
      <c r="B316" s="148"/>
      <c r="C316" s="75"/>
      <c r="D316" s="69"/>
      <c r="E316" s="70">
        <f>SUM(E314:E315)</f>
        <v>6804</v>
      </c>
      <c r="F316" s="70" t="s">
        <v>25</v>
      </c>
      <c r="G316" s="625"/>
      <c r="H316" s="626"/>
      <c r="I316" s="626"/>
      <c r="J316" s="626"/>
      <c r="K316" s="627"/>
    </row>
    <row r="317" spans="1:11" s="19" customFormat="1" ht="49.5" customHeight="1" x14ac:dyDescent="0.15">
      <c r="A317" s="54" t="s">
        <v>405</v>
      </c>
      <c r="B317" s="50"/>
      <c r="C317" s="813" t="s">
        <v>404</v>
      </c>
      <c r="D317" s="813"/>
      <c r="E317" s="813"/>
      <c r="F317" s="813"/>
      <c r="G317" s="813"/>
      <c r="H317" s="813"/>
      <c r="I317" s="813"/>
      <c r="J317" s="813"/>
      <c r="K317" s="813"/>
    </row>
    <row r="318" spans="1:11" x14ac:dyDescent="0.15">
      <c r="A318" s="649"/>
      <c r="B318" s="148"/>
      <c r="C318" s="659" t="s">
        <v>72</v>
      </c>
      <c r="D318" s="70">
        <f>D227</f>
        <v>11</v>
      </c>
      <c r="E318" s="70">
        <f>(E227+F227)*2</f>
        <v>1.7999999999999998</v>
      </c>
      <c r="F318" s="70"/>
      <c r="G318" s="70">
        <f>G227</f>
        <v>2.6</v>
      </c>
      <c r="H318" s="70">
        <f>D318*E318*G318</f>
        <v>51.48</v>
      </c>
      <c r="I318" s="622"/>
      <c r="J318" s="623"/>
      <c r="K318" s="624"/>
    </row>
    <row r="319" spans="1:11" x14ac:dyDescent="0.15">
      <c r="A319" s="650"/>
      <c r="B319" s="148"/>
      <c r="C319" s="660"/>
      <c r="D319" s="70">
        <f>D228</f>
        <v>3</v>
      </c>
      <c r="E319" s="70">
        <f>(E228+F228)*2</f>
        <v>1.8</v>
      </c>
      <c r="F319" s="70"/>
      <c r="G319" s="70">
        <f>G228</f>
        <v>2.6</v>
      </c>
      <c r="H319" s="70">
        <f>D319*E319*G319</f>
        <v>14.040000000000001</v>
      </c>
      <c r="I319" s="625"/>
      <c r="J319" s="626"/>
      <c r="K319" s="627"/>
    </row>
    <row r="320" spans="1:11" x14ac:dyDescent="0.15">
      <c r="A320" s="650"/>
      <c r="B320" s="148"/>
      <c r="C320" s="660"/>
      <c r="D320" s="70">
        <f>D229</f>
        <v>2</v>
      </c>
      <c r="E320" s="70">
        <f>(E229+F229)*2</f>
        <v>2.4</v>
      </c>
      <c r="F320" s="70"/>
      <c r="G320" s="70">
        <f>G229</f>
        <v>2.6</v>
      </c>
      <c r="H320" s="70">
        <f>D320*E320*G320</f>
        <v>12.48</v>
      </c>
      <c r="I320" s="625"/>
      <c r="J320" s="626"/>
      <c r="K320" s="627"/>
    </row>
    <row r="321" spans="1:11" x14ac:dyDescent="0.15">
      <c r="A321" s="651"/>
      <c r="B321" s="148"/>
      <c r="C321" s="661"/>
      <c r="D321" s="70">
        <f>D230</f>
        <v>3</v>
      </c>
      <c r="E321" s="70">
        <f>(E230+F230)*2</f>
        <v>1.6</v>
      </c>
      <c r="F321" s="70"/>
      <c r="G321" s="70">
        <f>G230</f>
        <v>2.6</v>
      </c>
      <c r="H321" s="70">
        <f>D321*E321*G321</f>
        <v>12.480000000000002</v>
      </c>
      <c r="I321" s="628"/>
      <c r="J321" s="629"/>
      <c r="K321" s="630"/>
    </row>
    <row r="322" spans="1:11" x14ac:dyDescent="0.15">
      <c r="A322" s="649"/>
      <c r="B322" s="147"/>
      <c r="C322" s="70" t="s">
        <v>406</v>
      </c>
      <c r="D322" s="70">
        <f t="shared" ref="D322:E332" si="23">D237</f>
        <v>1</v>
      </c>
      <c r="E322" s="70">
        <f t="shared" si="23"/>
        <v>10.59</v>
      </c>
      <c r="F322" s="70"/>
      <c r="G322" s="70">
        <f t="shared" ref="G322:G332" si="24">(F237+(G237-0.15)*2)</f>
        <v>1.2</v>
      </c>
      <c r="H322" s="70">
        <f>D322*E322*G322</f>
        <v>12.708</v>
      </c>
      <c r="I322" s="622"/>
      <c r="J322" s="623"/>
      <c r="K322" s="624"/>
    </row>
    <row r="323" spans="1:11" x14ac:dyDescent="0.15">
      <c r="A323" s="650"/>
      <c r="B323" s="148"/>
      <c r="C323" s="659" t="s">
        <v>108</v>
      </c>
      <c r="D323" s="70">
        <f t="shared" si="23"/>
        <v>1</v>
      </c>
      <c r="E323" s="70">
        <f t="shared" si="23"/>
        <v>3.21</v>
      </c>
      <c r="F323" s="70"/>
      <c r="G323" s="70">
        <f t="shared" si="24"/>
        <v>1.0999999999999999</v>
      </c>
      <c r="H323" s="70">
        <f t="shared" ref="H323:H330" si="25">D323*E323*G323</f>
        <v>3.5309999999999997</v>
      </c>
      <c r="I323" s="625"/>
      <c r="J323" s="626"/>
      <c r="K323" s="627"/>
    </row>
    <row r="324" spans="1:11" x14ac:dyDescent="0.15">
      <c r="A324" s="650"/>
      <c r="B324" s="148"/>
      <c r="C324" s="660"/>
      <c r="D324" s="70">
        <f t="shared" si="23"/>
        <v>1</v>
      </c>
      <c r="E324" s="70">
        <f t="shared" si="23"/>
        <v>3.78</v>
      </c>
      <c r="F324" s="70"/>
      <c r="G324" s="70">
        <f t="shared" si="24"/>
        <v>1.0999999999999999</v>
      </c>
      <c r="H324" s="70">
        <f t="shared" si="25"/>
        <v>4.1579999999999995</v>
      </c>
      <c r="I324" s="625"/>
      <c r="J324" s="626"/>
      <c r="K324" s="627"/>
    </row>
    <row r="325" spans="1:11" x14ac:dyDescent="0.15">
      <c r="A325" s="650"/>
      <c r="B325" s="148"/>
      <c r="C325" s="660"/>
      <c r="D325" s="70">
        <f t="shared" si="23"/>
        <v>1</v>
      </c>
      <c r="E325" s="70">
        <f t="shared" si="23"/>
        <v>10.59</v>
      </c>
      <c r="F325" s="70"/>
      <c r="G325" s="70">
        <f t="shared" si="24"/>
        <v>1.2</v>
      </c>
      <c r="H325" s="70">
        <f t="shared" si="25"/>
        <v>12.708</v>
      </c>
      <c r="I325" s="625"/>
      <c r="J325" s="626"/>
      <c r="K325" s="627"/>
    </row>
    <row r="326" spans="1:11" x14ac:dyDescent="0.15">
      <c r="A326" s="650"/>
      <c r="B326" s="148"/>
      <c r="C326" s="660"/>
      <c r="D326" s="70">
        <f t="shared" si="23"/>
        <v>1</v>
      </c>
      <c r="E326" s="70">
        <f t="shared" si="23"/>
        <v>10.59</v>
      </c>
      <c r="F326" s="70"/>
      <c r="G326" s="70">
        <f t="shared" si="24"/>
        <v>1.3499999999999999</v>
      </c>
      <c r="H326" s="70">
        <f t="shared" si="25"/>
        <v>14.296499999999998</v>
      </c>
      <c r="I326" s="625"/>
      <c r="J326" s="626"/>
      <c r="K326" s="627"/>
    </row>
    <row r="327" spans="1:11" x14ac:dyDescent="0.15">
      <c r="A327" s="650"/>
      <c r="B327" s="148"/>
      <c r="C327" s="660"/>
      <c r="D327" s="70">
        <f t="shared" si="23"/>
        <v>1</v>
      </c>
      <c r="E327" s="70">
        <f t="shared" si="23"/>
        <v>10.59</v>
      </c>
      <c r="F327" s="70"/>
      <c r="G327" s="70">
        <f t="shared" si="24"/>
        <v>1.2</v>
      </c>
      <c r="H327" s="70">
        <f t="shared" si="25"/>
        <v>12.708</v>
      </c>
      <c r="I327" s="625"/>
      <c r="J327" s="626"/>
      <c r="K327" s="627"/>
    </row>
    <row r="328" spans="1:11" x14ac:dyDescent="0.15">
      <c r="A328" s="650"/>
      <c r="B328" s="148"/>
      <c r="C328" s="660"/>
      <c r="D328" s="70">
        <f t="shared" si="23"/>
        <v>1</v>
      </c>
      <c r="E328" s="70">
        <f t="shared" si="23"/>
        <v>2</v>
      </c>
      <c r="F328" s="70"/>
      <c r="G328" s="70">
        <f t="shared" si="24"/>
        <v>1.0999999999999999</v>
      </c>
      <c r="H328" s="70">
        <f t="shared" si="25"/>
        <v>2.1999999999999997</v>
      </c>
      <c r="I328" s="625"/>
      <c r="J328" s="626"/>
      <c r="K328" s="627"/>
    </row>
    <row r="329" spans="1:11" x14ac:dyDescent="0.15">
      <c r="A329" s="650"/>
      <c r="B329" s="148"/>
      <c r="C329" s="660"/>
      <c r="D329" s="70">
        <f t="shared" si="23"/>
        <v>1</v>
      </c>
      <c r="E329" s="70">
        <f t="shared" si="23"/>
        <v>8.59</v>
      </c>
      <c r="F329" s="70"/>
      <c r="G329" s="70">
        <f t="shared" si="24"/>
        <v>1.5</v>
      </c>
      <c r="H329" s="70">
        <f t="shared" si="25"/>
        <v>12.885</v>
      </c>
      <c r="I329" s="625"/>
      <c r="J329" s="626"/>
      <c r="K329" s="627"/>
    </row>
    <row r="330" spans="1:11" x14ac:dyDescent="0.15">
      <c r="A330" s="650"/>
      <c r="B330" s="148"/>
      <c r="C330" s="660"/>
      <c r="D330" s="70">
        <f t="shared" si="23"/>
        <v>1</v>
      </c>
      <c r="E330" s="70">
        <f t="shared" si="23"/>
        <v>7.1150000000000002</v>
      </c>
      <c r="F330" s="70"/>
      <c r="G330" s="70">
        <f t="shared" si="24"/>
        <v>1.0999999999999999</v>
      </c>
      <c r="H330" s="70">
        <f t="shared" si="25"/>
        <v>7.8264999999999993</v>
      </c>
      <c r="I330" s="625"/>
      <c r="J330" s="626"/>
      <c r="K330" s="627"/>
    </row>
    <row r="331" spans="1:11" x14ac:dyDescent="0.15">
      <c r="A331" s="650"/>
      <c r="B331" s="148"/>
      <c r="C331" s="660"/>
      <c r="D331" s="70">
        <f t="shared" si="23"/>
        <v>1</v>
      </c>
      <c r="E331" s="70">
        <f t="shared" si="23"/>
        <v>7.1150000000000002</v>
      </c>
      <c r="F331" s="70"/>
      <c r="G331" s="70">
        <f t="shared" si="24"/>
        <v>1.2</v>
      </c>
      <c r="H331" s="70">
        <f>D331*E331*G331</f>
        <v>8.5380000000000003</v>
      </c>
      <c r="I331" s="625"/>
      <c r="J331" s="626"/>
      <c r="K331" s="627"/>
    </row>
    <row r="332" spans="1:11" x14ac:dyDescent="0.15">
      <c r="A332" s="651"/>
      <c r="B332" s="148"/>
      <c r="C332" s="661"/>
      <c r="D332" s="70">
        <f t="shared" si="23"/>
        <v>1</v>
      </c>
      <c r="E332" s="70">
        <f t="shared" si="23"/>
        <v>6.0549999999999997</v>
      </c>
      <c r="F332" s="70"/>
      <c r="G332" s="70">
        <f t="shared" si="24"/>
        <v>1.0999999999999999</v>
      </c>
      <c r="H332" s="70">
        <f>D332*E332*G332</f>
        <v>6.660499999999999</v>
      </c>
      <c r="I332" s="628"/>
      <c r="J332" s="629"/>
      <c r="K332" s="630"/>
    </row>
    <row r="333" spans="1:11" s="19" customFormat="1" x14ac:dyDescent="0.15">
      <c r="A333" s="93"/>
      <c r="B333" s="222"/>
      <c r="C333" s="222"/>
      <c r="D333" s="222"/>
      <c r="E333" s="222"/>
      <c r="F333" s="222"/>
      <c r="G333" s="222"/>
      <c r="H333" s="222"/>
      <c r="I333" s="222"/>
      <c r="J333" s="222"/>
      <c r="K333" s="223"/>
    </row>
    <row r="334" spans="1:11" x14ac:dyDescent="0.15">
      <c r="A334" s="649"/>
      <c r="B334" s="148"/>
      <c r="C334" s="659" t="s">
        <v>132</v>
      </c>
      <c r="D334" s="70">
        <f t="shared" ref="D334:E347" si="26">D249</f>
        <v>1</v>
      </c>
      <c r="E334" s="70">
        <f t="shared" si="26"/>
        <v>14.65</v>
      </c>
      <c r="F334" s="70"/>
      <c r="G334" s="70">
        <f t="shared" ref="G334:G347" si="27">(F249+(G249-0.15)*2)</f>
        <v>1.2</v>
      </c>
      <c r="H334" s="70">
        <f>D334*E334*G334</f>
        <v>17.579999999999998</v>
      </c>
      <c r="I334" s="622"/>
      <c r="J334" s="623"/>
      <c r="K334" s="624"/>
    </row>
    <row r="335" spans="1:11" x14ac:dyDescent="0.15">
      <c r="A335" s="650"/>
      <c r="B335" s="148"/>
      <c r="C335" s="660"/>
      <c r="D335" s="70">
        <f t="shared" si="26"/>
        <v>1</v>
      </c>
      <c r="E335" s="70">
        <f t="shared" si="26"/>
        <v>10.765000000000001</v>
      </c>
      <c r="F335" s="70"/>
      <c r="G335" s="70">
        <f t="shared" si="27"/>
        <v>1.0999999999999999</v>
      </c>
      <c r="H335" s="70">
        <f t="shared" ref="H335:H343" si="28">D335*E335*G335</f>
        <v>11.8415</v>
      </c>
      <c r="I335" s="625"/>
      <c r="J335" s="626"/>
      <c r="K335" s="627"/>
    </row>
    <row r="336" spans="1:11" x14ac:dyDescent="0.15">
      <c r="A336" s="650"/>
      <c r="B336" s="148"/>
      <c r="C336" s="660"/>
      <c r="D336" s="70">
        <f t="shared" si="26"/>
        <v>2</v>
      </c>
      <c r="E336" s="70">
        <f t="shared" si="26"/>
        <v>4.2699999999999996</v>
      </c>
      <c r="F336" s="70"/>
      <c r="G336" s="70">
        <f t="shared" si="27"/>
        <v>1.0999999999999999</v>
      </c>
      <c r="H336" s="70">
        <f t="shared" si="28"/>
        <v>9.3939999999999984</v>
      </c>
      <c r="I336" s="625"/>
      <c r="J336" s="626"/>
      <c r="K336" s="627"/>
    </row>
    <row r="337" spans="1:11" x14ac:dyDescent="0.15">
      <c r="A337" s="650"/>
      <c r="B337" s="148"/>
      <c r="C337" s="660"/>
      <c r="D337" s="70">
        <f t="shared" si="26"/>
        <v>3</v>
      </c>
      <c r="E337" s="70">
        <f t="shared" si="26"/>
        <v>3.92</v>
      </c>
      <c r="F337" s="70"/>
      <c r="G337" s="70">
        <f t="shared" si="27"/>
        <v>1.2</v>
      </c>
      <c r="H337" s="70">
        <f t="shared" si="28"/>
        <v>14.112</v>
      </c>
      <c r="I337" s="625"/>
      <c r="J337" s="626"/>
      <c r="K337" s="627"/>
    </row>
    <row r="338" spans="1:11" x14ac:dyDescent="0.15">
      <c r="A338" s="650"/>
      <c r="B338" s="148"/>
      <c r="C338" s="660"/>
      <c r="D338" s="70">
        <f t="shared" si="26"/>
        <v>3</v>
      </c>
      <c r="E338" s="70">
        <f t="shared" si="26"/>
        <v>5.7649999999999997</v>
      </c>
      <c r="F338" s="70"/>
      <c r="G338" s="70">
        <f t="shared" si="27"/>
        <v>1.2</v>
      </c>
      <c r="H338" s="70">
        <f t="shared" si="28"/>
        <v>20.753999999999998</v>
      </c>
      <c r="I338" s="625"/>
      <c r="J338" s="626"/>
      <c r="K338" s="627"/>
    </row>
    <row r="339" spans="1:11" x14ac:dyDescent="0.15">
      <c r="A339" s="650"/>
      <c r="B339" s="148"/>
      <c r="C339" s="660"/>
      <c r="D339" s="70">
        <f t="shared" si="26"/>
        <v>1</v>
      </c>
      <c r="E339" s="70">
        <f t="shared" si="26"/>
        <v>3.335</v>
      </c>
      <c r="F339" s="70"/>
      <c r="G339" s="70">
        <f t="shared" si="27"/>
        <v>1.0999999999999999</v>
      </c>
      <c r="H339" s="70">
        <f t="shared" si="28"/>
        <v>3.6684999999999994</v>
      </c>
      <c r="I339" s="625"/>
      <c r="J339" s="626"/>
      <c r="K339" s="627"/>
    </row>
    <row r="340" spans="1:11" x14ac:dyDescent="0.15">
      <c r="A340" s="650"/>
      <c r="B340" s="148"/>
      <c r="C340" s="660"/>
      <c r="D340" s="70">
        <f t="shared" si="26"/>
        <v>1</v>
      </c>
      <c r="E340" s="70">
        <f t="shared" si="26"/>
        <v>1.875</v>
      </c>
      <c r="F340" s="70"/>
      <c r="G340" s="70">
        <f t="shared" si="27"/>
        <v>1.0999999999999999</v>
      </c>
      <c r="H340" s="70">
        <f t="shared" si="28"/>
        <v>2.0624999999999996</v>
      </c>
      <c r="I340" s="625"/>
      <c r="J340" s="626"/>
      <c r="K340" s="627"/>
    </row>
    <row r="341" spans="1:11" x14ac:dyDescent="0.15">
      <c r="A341" s="650"/>
      <c r="B341" s="148"/>
      <c r="C341" s="660"/>
      <c r="D341" s="70">
        <f t="shared" si="26"/>
        <v>1</v>
      </c>
      <c r="E341" s="70">
        <f t="shared" si="26"/>
        <v>1.875</v>
      </c>
      <c r="F341" s="70"/>
      <c r="G341" s="70">
        <f t="shared" si="27"/>
        <v>1.2</v>
      </c>
      <c r="H341" s="70">
        <f t="shared" si="28"/>
        <v>2.25</v>
      </c>
      <c r="I341" s="625"/>
      <c r="J341" s="626"/>
      <c r="K341" s="627"/>
    </row>
    <row r="342" spans="1:11" x14ac:dyDescent="0.15">
      <c r="A342" s="650"/>
      <c r="B342" s="148"/>
      <c r="C342" s="660"/>
      <c r="D342" s="70">
        <f t="shared" si="26"/>
        <v>1</v>
      </c>
      <c r="E342" s="70">
        <f t="shared" si="26"/>
        <v>2.4</v>
      </c>
      <c r="F342" s="70"/>
      <c r="G342" s="70">
        <f t="shared" si="27"/>
        <v>1.0999999999999999</v>
      </c>
      <c r="H342" s="70">
        <f t="shared" si="28"/>
        <v>2.6399999999999997</v>
      </c>
      <c r="I342" s="625"/>
      <c r="J342" s="626"/>
      <c r="K342" s="627"/>
    </row>
    <row r="343" spans="1:11" x14ac:dyDescent="0.15">
      <c r="A343" s="650"/>
      <c r="B343" s="148"/>
      <c r="C343" s="660"/>
      <c r="D343" s="70">
        <f t="shared" si="26"/>
        <v>1</v>
      </c>
      <c r="E343" s="70">
        <f t="shared" si="26"/>
        <v>2.4</v>
      </c>
      <c r="F343" s="70"/>
      <c r="G343" s="70">
        <f t="shared" si="27"/>
        <v>1.2</v>
      </c>
      <c r="H343" s="70">
        <f t="shared" si="28"/>
        <v>2.88</v>
      </c>
      <c r="I343" s="625"/>
      <c r="J343" s="626"/>
      <c r="K343" s="627"/>
    </row>
    <row r="344" spans="1:11" x14ac:dyDescent="0.15">
      <c r="A344" s="650"/>
      <c r="B344" s="148"/>
      <c r="C344" s="660"/>
      <c r="D344" s="70">
        <f t="shared" si="26"/>
        <v>1</v>
      </c>
      <c r="E344" s="70">
        <f t="shared" si="26"/>
        <v>2.375</v>
      </c>
      <c r="F344" s="70"/>
      <c r="G344" s="70">
        <f t="shared" si="27"/>
        <v>1.0999999999999999</v>
      </c>
      <c r="H344" s="70">
        <f>D344*E344*G344</f>
        <v>2.6124999999999998</v>
      </c>
      <c r="I344" s="625"/>
      <c r="J344" s="626"/>
      <c r="K344" s="627"/>
    </row>
    <row r="345" spans="1:11" x14ac:dyDescent="0.15">
      <c r="A345" s="650"/>
      <c r="B345" s="148"/>
      <c r="C345" s="660"/>
      <c r="D345" s="70">
        <f t="shared" si="26"/>
        <v>1</v>
      </c>
      <c r="E345" s="70">
        <f t="shared" si="26"/>
        <v>2.5499999999999998</v>
      </c>
      <c r="F345" s="70"/>
      <c r="G345" s="70">
        <f t="shared" si="27"/>
        <v>1.2</v>
      </c>
      <c r="H345" s="70">
        <f>D345*E345*G345</f>
        <v>3.0599999999999996</v>
      </c>
      <c r="I345" s="625"/>
      <c r="J345" s="626"/>
      <c r="K345" s="627"/>
    </row>
    <row r="346" spans="1:11" x14ac:dyDescent="0.15">
      <c r="A346" s="650"/>
      <c r="B346" s="148"/>
      <c r="C346" s="660"/>
      <c r="D346" s="70">
        <f t="shared" si="26"/>
        <v>1</v>
      </c>
      <c r="E346" s="70">
        <f t="shared" si="26"/>
        <v>4.6500000000000004</v>
      </c>
      <c r="F346" s="70"/>
      <c r="G346" s="70">
        <f t="shared" si="27"/>
        <v>1.0999999999999999</v>
      </c>
      <c r="H346" s="70">
        <f>D346*E346*G346</f>
        <v>5.1150000000000002</v>
      </c>
      <c r="I346" s="625"/>
      <c r="J346" s="626"/>
      <c r="K346" s="627"/>
    </row>
    <row r="347" spans="1:11" x14ac:dyDescent="0.15">
      <c r="A347" s="651"/>
      <c r="B347" s="148"/>
      <c r="C347" s="661"/>
      <c r="D347" s="70">
        <f t="shared" si="26"/>
        <v>1</v>
      </c>
      <c r="E347" s="70">
        <f t="shared" si="26"/>
        <v>22.85</v>
      </c>
      <c r="F347" s="70"/>
      <c r="G347" s="70">
        <f t="shared" si="27"/>
        <v>1.2</v>
      </c>
      <c r="H347" s="70">
        <f>D347*E347*G347</f>
        <v>27.42</v>
      </c>
      <c r="I347" s="628"/>
      <c r="J347" s="629"/>
      <c r="K347" s="630"/>
    </row>
    <row r="348" spans="1:11" s="19" customFormat="1" x14ac:dyDescent="0.15">
      <c r="A348" s="93"/>
      <c r="B348" s="222"/>
      <c r="C348" s="222"/>
      <c r="D348" s="222"/>
      <c r="E348" s="222"/>
      <c r="F348" s="222"/>
      <c r="G348" s="222"/>
      <c r="H348" s="222"/>
      <c r="I348" s="222"/>
      <c r="J348" s="222"/>
      <c r="K348" s="223"/>
    </row>
    <row r="349" spans="1:11" x14ac:dyDescent="0.15">
      <c r="A349" s="649"/>
      <c r="B349" s="148"/>
      <c r="C349" s="659" t="s">
        <v>407</v>
      </c>
      <c r="D349" s="70">
        <f t="shared" ref="D349:F371" si="29">D269</f>
        <v>1</v>
      </c>
      <c r="E349" s="70">
        <f t="shared" si="29"/>
        <v>3.78</v>
      </c>
      <c r="F349" s="70">
        <f t="shared" si="29"/>
        <v>2.68</v>
      </c>
      <c r="G349" s="70"/>
      <c r="H349" s="70">
        <f>D349*E349*F349</f>
        <v>10.1304</v>
      </c>
      <c r="I349" s="622"/>
      <c r="J349" s="623"/>
      <c r="K349" s="624"/>
    </row>
    <row r="350" spans="1:11" x14ac:dyDescent="0.15">
      <c r="A350" s="650"/>
      <c r="B350" s="148"/>
      <c r="C350" s="660"/>
      <c r="D350" s="70">
        <f t="shared" si="29"/>
        <v>1</v>
      </c>
      <c r="E350" s="70">
        <f t="shared" si="29"/>
        <v>3.78</v>
      </c>
      <c r="F350" s="70">
        <f t="shared" si="29"/>
        <v>1.39</v>
      </c>
      <c r="G350" s="70"/>
      <c r="H350" s="70">
        <f t="shared" ref="H350:H377" si="30">D350*E350*F350</f>
        <v>5.2541999999999991</v>
      </c>
      <c r="I350" s="625"/>
      <c r="J350" s="626"/>
      <c r="K350" s="627"/>
    </row>
    <row r="351" spans="1:11" x14ac:dyDescent="0.15">
      <c r="A351" s="650"/>
      <c r="B351" s="148"/>
      <c r="C351" s="660"/>
      <c r="D351" s="70">
        <f t="shared" si="29"/>
        <v>1</v>
      </c>
      <c r="E351" s="70">
        <f t="shared" si="29"/>
        <v>3.21</v>
      </c>
      <c r="F351" s="70">
        <f t="shared" si="29"/>
        <v>1.55</v>
      </c>
      <c r="G351" s="70"/>
      <c r="H351" s="70">
        <f t="shared" si="30"/>
        <v>4.9755000000000003</v>
      </c>
      <c r="I351" s="625"/>
      <c r="J351" s="626"/>
      <c r="K351" s="627"/>
    </row>
    <row r="352" spans="1:11" x14ac:dyDescent="0.15">
      <c r="A352" s="650"/>
      <c r="B352" s="148"/>
      <c r="C352" s="660"/>
      <c r="D352" s="70">
        <f t="shared" si="29"/>
        <v>1</v>
      </c>
      <c r="E352" s="70">
        <f t="shared" si="29"/>
        <v>3.21</v>
      </c>
      <c r="F352" s="70">
        <f t="shared" si="29"/>
        <v>2.57</v>
      </c>
      <c r="G352" s="70"/>
      <c r="H352" s="70">
        <f t="shared" si="30"/>
        <v>8.2496999999999989</v>
      </c>
      <c r="I352" s="625"/>
      <c r="J352" s="626"/>
      <c r="K352" s="627"/>
    </row>
    <row r="353" spans="1:11" x14ac:dyDescent="0.15">
      <c r="A353" s="650"/>
      <c r="B353" s="148"/>
      <c r="C353" s="660"/>
      <c r="D353" s="70">
        <f t="shared" si="29"/>
        <v>1</v>
      </c>
      <c r="E353" s="70">
        <f t="shared" si="29"/>
        <v>3.2</v>
      </c>
      <c r="F353" s="70">
        <f t="shared" si="29"/>
        <v>4.2699999999999996</v>
      </c>
      <c r="G353" s="70"/>
      <c r="H353" s="70">
        <f t="shared" si="30"/>
        <v>13.664</v>
      </c>
      <c r="I353" s="625"/>
      <c r="J353" s="626"/>
      <c r="K353" s="627"/>
    </row>
    <row r="354" spans="1:11" x14ac:dyDescent="0.15">
      <c r="A354" s="650"/>
      <c r="B354" s="148"/>
      <c r="C354" s="660"/>
      <c r="D354" s="70">
        <f t="shared" si="29"/>
        <v>1</v>
      </c>
      <c r="E354" s="70">
        <f t="shared" si="29"/>
        <v>3.49</v>
      </c>
      <c r="F354" s="70">
        <f t="shared" si="29"/>
        <v>3.92</v>
      </c>
      <c r="G354" s="70"/>
      <c r="H354" s="70">
        <f t="shared" si="30"/>
        <v>13.680800000000001</v>
      </c>
      <c r="I354" s="625"/>
      <c r="J354" s="626"/>
      <c r="K354" s="627"/>
    </row>
    <row r="355" spans="1:11" x14ac:dyDescent="0.15">
      <c r="A355" s="650"/>
      <c r="B355" s="148"/>
      <c r="C355" s="660"/>
      <c r="D355" s="70">
        <f t="shared" si="29"/>
        <v>1</v>
      </c>
      <c r="E355" s="70">
        <f t="shared" si="29"/>
        <v>2.36</v>
      </c>
      <c r="F355" s="70">
        <f t="shared" si="29"/>
        <v>3.92</v>
      </c>
      <c r="G355" s="70"/>
      <c r="H355" s="70">
        <f t="shared" si="30"/>
        <v>9.251199999999999</v>
      </c>
      <c r="I355" s="625"/>
      <c r="J355" s="626"/>
      <c r="K355" s="627"/>
    </row>
    <row r="356" spans="1:11" x14ac:dyDescent="0.15">
      <c r="A356" s="650"/>
      <c r="B356" s="148"/>
      <c r="C356" s="660"/>
      <c r="D356" s="70">
        <f t="shared" si="29"/>
        <v>1</v>
      </c>
      <c r="E356" s="70">
        <f t="shared" si="29"/>
        <v>2.0350000000000001</v>
      </c>
      <c r="F356" s="70">
        <f t="shared" si="29"/>
        <v>3.92</v>
      </c>
      <c r="G356" s="70"/>
      <c r="H356" s="70">
        <f t="shared" si="30"/>
        <v>7.9772000000000007</v>
      </c>
      <c r="I356" s="625"/>
      <c r="J356" s="626"/>
      <c r="K356" s="627"/>
    </row>
    <row r="357" spans="1:11" x14ac:dyDescent="0.15">
      <c r="A357" s="650"/>
      <c r="B357" s="148"/>
      <c r="C357" s="660"/>
      <c r="D357" s="70">
        <f t="shared" si="29"/>
        <v>1</v>
      </c>
      <c r="E357" s="70">
        <f t="shared" si="29"/>
        <v>2.105</v>
      </c>
      <c r="F357" s="70">
        <f t="shared" si="29"/>
        <v>3.92</v>
      </c>
      <c r="G357" s="70"/>
      <c r="H357" s="70">
        <f t="shared" si="30"/>
        <v>8.2515999999999998</v>
      </c>
      <c r="I357" s="625"/>
      <c r="J357" s="626"/>
      <c r="K357" s="627"/>
    </row>
    <row r="358" spans="1:11" x14ac:dyDescent="0.15">
      <c r="A358" s="650"/>
      <c r="B358" s="148"/>
      <c r="C358" s="660"/>
      <c r="D358" s="70">
        <f t="shared" si="29"/>
        <v>1</v>
      </c>
      <c r="E358" s="70">
        <f t="shared" si="29"/>
        <v>3.49</v>
      </c>
      <c r="F358" s="70">
        <f t="shared" si="29"/>
        <v>5.7649999999999997</v>
      </c>
      <c r="G358" s="70"/>
      <c r="H358" s="70">
        <f t="shared" si="30"/>
        <v>20.11985</v>
      </c>
      <c r="I358" s="625"/>
      <c r="J358" s="626"/>
      <c r="K358" s="627"/>
    </row>
    <row r="359" spans="1:11" x14ac:dyDescent="0.15">
      <c r="A359" s="650"/>
      <c r="B359" s="148"/>
      <c r="C359" s="660"/>
      <c r="D359" s="70">
        <f t="shared" si="29"/>
        <v>1</v>
      </c>
      <c r="E359" s="70">
        <f t="shared" si="29"/>
        <v>2.36</v>
      </c>
      <c r="F359" s="70">
        <f t="shared" si="29"/>
        <v>5.7649999999999997</v>
      </c>
      <c r="G359" s="70"/>
      <c r="H359" s="70">
        <f t="shared" si="30"/>
        <v>13.605399999999998</v>
      </c>
      <c r="I359" s="625"/>
      <c r="J359" s="626"/>
      <c r="K359" s="627"/>
    </row>
    <row r="360" spans="1:11" x14ac:dyDescent="0.15">
      <c r="A360" s="650"/>
      <c r="B360" s="148"/>
      <c r="C360" s="660"/>
      <c r="D360" s="70">
        <f t="shared" si="29"/>
        <v>1</v>
      </c>
      <c r="E360" s="70">
        <f t="shared" si="29"/>
        <v>2.0350000000000001</v>
      </c>
      <c r="F360" s="70">
        <f t="shared" si="29"/>
        <v>5.7649999999999997</v>
      </c>
      <c r="G360" s="70"/>
      <c r="H360" s="70">
        <f t="shared" si="30"/>
        <v>11.731775000000001</v>
      </c>
      <c r="I360" s="625"/>
      <c r="J360" s="626"/>
      <c r="K360" s="627"/>
    </row>
    <row r="361" spans="1:11" x14ac:dyDescent="0.15">
      <c r="A361" s="650"/>
      <c r="B361" s="148"/>
      <c r="C361" s="660"/>
      <c r="D361" s="70">
        <f t="shared" si="29"/>
        <v>1</v>
      </c>
      <c r="E361" s="70">
        <f t="shared" si="29"/>
        <v>2.105</v>
      </c>
      <c r="F361" s="70">
        <f t="shared" si="29"/>
        <v>5.7649999999999997</v>
      </c>
      <c r="G361" s="70"/>
      <c r="H361" s="70">
        <f t="shared" si="30"/>
        <v>12.135325</v>
      </c>
      <c r="I361" s="625"/>
      <c r="J361" s="626"/>
      <c r="K361" s="627"/>
    </row>
    <row r="362" spans="1:11" x14ac:dyDescent="0.15">
      <c r="A362" s="650"/>
      <c r="B362" s="148"/>
      <c r="C362" s="660"/>
      <c r="D362" s="70">
        <f t="shared" si="29"/>
        <v>1</v>
      </c>
      <c r="E362" s="70">
        <f t="shared" si="29"/>
        <v>7.1150000000000002</v>
      </c>
      <c r="F362" s="70">
        <f t="shared" si="29"/>
        <v>3.335</v>
      </c>
      <c r="G362" s="70"/>
      <c r="H362" s="70">
        <f t="shared" si="30"/>
        <v>23.728525000000001</v>
      </c>
      <c r="I362" s="625"/>
      <c r="J362" s="626"/>
      <c r="K362" s="627"/>
    </row>
    <row r="363" spans="1:11" x14ac:dyDescent="0.15">
      <c r="A363" s="650"/>
      <c r="B363" s="148"/>
      <c r="C363" s="660"/>
      <c r="D363" s="70">
        <f t="shared" si="29"/>
        <v>1</v>
      </c>
      <c r="E363" s="70">
        <f t="shared" si="29"/>
        <v>3.2749999999999999</v>
      </c>
      <c r="F363" s="70">
        <f t="shared" si="29"/>
        <v>3.335</v>
      </c>
      <c r="G363" s="70"/>
      <c r="H363" s="70">
        <f t="shared" si="30"/>
        <v>10.922124999999999</v>
      </c>
      <c r="I363" s="625"/>
      <c r="J363" s="626"/>
      <c r="K363" s="627"/>
    </row>
    <row r="364" spans="1:11" x14ac:dyDescent="0.15">
      <c r="A364" s="650"/>
      <c r="B364" s="148"/>
      <c r="C364" s="660"/>
      <c r="D364" s="70">
        <f t="shared" si="29"/>
        <v>1</v>
      </c>
      <c r="E364" s="70">
        <f t="shared" si="29"/>
        <v>4.0549999999999997</v>
      </c>
      <c r="F364" s="70">
        <f t="shared" si="29"/>
        <v>1.875</v>
      </c>
      <c r="G364" s="70"/>
      <c r="H364" s="70">
        <f t="shared" si="30"/>
        <v>7.6031249999999995</v>
      </c>
      <c r="I364" s="625"/>
      <c r="J364" s="626"/>
      <c r="K364" s="627"/>
    </row>
    <row r="365" spans="1:11" x14ac:dyDescent="0.15">
      <c r="A365" s="650"/>
      <c r="B365" s="148"/>
      <c r="C365" s="660"/>
      <c r="D365" s="70">
        <f t="shared" si="29"/>
        <v>1</v>
      </c>
      <c r="E365" s="70">
        <f t="shared" si="29"/>
        <v>0.86</v>
      </c>
      <c r="F365" s="70">
        <f t="shared" si="29"/>
        <v>1.875</v>
      </c>
      <c r="G365" s="70"/>
      <c r="H365" s="70">
        <f t="shared" si="30"/>
        <v>1.6125</v>
      </c>
      <c r="I365" s="625"/>
      <c r="J365" s="626"/>
      <c r="K365" s="627"/>
    </row>
    <row r="366" spans="1:11" x14ac:dyDescent="0.15">
      <c r="A366" s="650"/>
      <c r="B366" s="148"/>
      <c r="C366" s="660"/>
      <c r="D366" s="70">
        <f t="shared" si="29"/>
        <v>1</v>
      </c>
      <c r="E366" s="70">
        <f t="shared" si="29"/>
        <v>1.1000000000000001</v>
      </c>
      <c r="F366" s="70">
        <f t="shared" si="29"/>
        <v>2.4</v>
      </c>
      <c r="G366" s="70"/>
      <c r="H366" s="70">
        <f t="shared" si="30"/>
        <v>2.64</v>
      </c>
      <c r="I366" s="625"/>
      <c r="J366" s="626"/>
      <c r="K366" s="627"/>
    </row>
    <row r="367" spans="1:11" x14ac:dyDescent="0.15">
      <c r="A367" s="650"/>
      <c r="B367" s="148"/>
      <c r="C367" s="660"/>
      <c r="D367" s="70">
        <f t="shared" si="29"/>
        <v>1</v>
      </c>
      <c r="E367" s="70">
        <f t="shared" si="29"/>
        <v>2.3050000000000002</v>
      </c>
      <c r="F367" s="70">
        <f t="shared" si="29"/>
        <v>2.4</v>
      </c>
      <c r="G367" s="70"/>
      <c r="H367" s="70">
        <f t="shared" si="30"/>
        <v>5.532</v>
      </c>
      <c r="I367" s="625"/>
      <c r="J367" s="626"/>
      <c r="K367" s="627"/>
    </row>
    <row r="368" spans="1:11" x14ac:dyDescent="0.15">
      <c r="A368" s="650"/>
      <c r="B368" s="148"/>
      <c r="C368" s="660"/>
      <c r="D368" s="70">
        <f t="shared" si="29"/>
        <v>1</v>
      </c>
      <c r="E368" s="70">
        <f t="shared" si="29"/>
        <v>0.86</v>
      </c>
      <c r="F368" s="70">
        <f t="shared" si="29"/>
        <v>2.4</v>
      </c>
      <c r="G368" s="70"/>
      <c r="H368" s="70">
        <f t="shared" si="30"/>
        <v>2.0640000000000001</v>
      </c>
      <c r="I368" s="625"/>
      <c r="J368" s="626"/>
      <c r="K368" s="627"/>
    </row>
    <row r="369" spans="1:11" x14ac:dyDescent="0.15">
      <c r="A369" s="650"/>
      <c r="B369" s="148"/>
      <c r="C369" s="660"/>
      <c r="D369" s="70">
        <f t="shared" si="29"/>
        <v>1</v>
      </c>
      <c r="E369" s="70">
        <f t="shared" si="29"/>
        <v>3.55</v>
      </c>
      <c r="F369" s="70">
        <f t="shared" si="29"/>
        <v>2.375</v>
      </c>
      <c r="G369" s="70"/>
      <c r="H369" s="70">
        <f t="shared" si="30"/>
        <v>8.4312500000000004</v>
      </c>
      <c r="I369" s="625"/>
      <c r="J369" s="626"/>
      <c r="K369" s="627"/>
    </row>
    <row r="370" spans="1:11" x14ac:dyDescent="0.15">
      <c r="A370" s="650"/>
      <c r="B370" s="148"/>
      <c r="C370" s="660"/>
      <c r="D370" s="70">
        <f t="shared" si="29"/>
        <v>1</v>
      </c>
      <c r="E370" s="70">
        <f t="shared" si="29"/>
        <v>2.3050000000000002</v>
      </c>
      <c r="F370" s="70">
        <f t="shared" si="29"/>
        <v>2.375</v>
      </c>
      <c r="G370" s="70"/>
      <c r="H370" s="70">
        <f t="shared" si="30"/>
        <v>5.4743750000000002</v>
      </c>
      <c r="I370" s="625"/>
      <c r="J370" s="626"/>
      <c r="K370" s="627"/>
    </row>
    <row r="371" spans="1:11" x14ac:dyDescent="0.15">
      <c r="A371" s="651"/>
      <c r="B371" s="148"/>
      <c r="C371" s="661"/>
      <c r="D371" s="70">
        <f t="shared" si="29"/>
        <v>2</v>
      </c>
      <c r="E371" s="70">
        <f t="shared" si="29"/>
        <v>3.5</v>
      </c>
      <c r="F371" s="70">
        <f t="shared" si="29"/>
        <v>2.9</v>
      </c>
      <c r="G371" s="70"/>
      <c r="H371" s="70">
        <f t="shared" si="30"/>
        <v>20.3</v>
      </c>
      <c r="I371" s="628"/>
      <c r="J371" s="629"/>
      <c r="K371" s="630"/>
    </row>
    <row r="372" spans="1:11" s="19" customFormat="1" x14ac:dyDescent="0.15">
      <c r="A372" s="93"/>
      <c r="B372" s="222"/>
      <c r="C372" s="222"/>
      <c r="D372" s="222"/>
      <c r="E372" s="222"/>
      <c r="F372" s="222"/>
      <c r="G372" s="222"/>
      <c r="H372" s="222"/>
      <c r="I372" s="222"/>
      <c r="J372" s="222"/>
      <c r="K372" s="223"/>
    </row>
    <row r="373" spans="1:11" x14ac:dyDescent="0.15">
      <c r="A373" s="649"/>
      <c r="B373" s="148"/>
      <c r="C373" s="659" t="s">
        <v>282</v>
      </c>
      <c r="D373" s="70">
        <v>2</v>
      </c>
      <c r="E373" s="70">
        <f>E298</f>
        <v>2.85</v>
      </c>
      <c r="F373" s="70">
        <f>F298+0.6</f>
        <v>2.1</v>
      </c>
      <c r="G373" s="70"/>
      <c r="H373" s="70">
        <f t="shared" si="30"/>
        <v>11.97</v>
      </c>
      <c r="I373" s="622"/>
      <c r="J373" s="623"/>
      <c r="K373" s="624"/>
    </row>
    <row r="374" spans="1:11" x14ac:dyDescent="0.15">
      <c r="A374" s="650"/>
      <c r="B374" s="148"/>
      <c r="C374" s="660"/>
      <c r="D374" s="70">
        <f>D299</f>
        <v>1</v>
      </c>
      <c r="E374" s="70">
        <f>E299</f>
        <v>3.1</v>
      </c>
      <c r="F374" s="70">
        <f>F299+0.6</f>
        <v>2.1</v>
      </c>
      <c r="G374" s="70"/>
      <c r="H374" s="70">
        <f t="shared" si="30"/>
        <v>6.5100000000000007</v>
      </c>
      <c r="I374" s="625"/>
      <c r="J374" s="626"/>
      <c r="K374" s="627"/>
    </row>
    <row r="375" spans="1:11" x14ac:dyDescent="0.15">
      <c r="A375" s="650"/>
      <c r="B375" s="148"/>
      <c r="C375" s="660"/>
      <c r="D375" s="70">
        <f>D300</f>
        <v>5</v>
      </c>
      <c r="E375" s="70">
        <f>E300</f>
        <v>1.5</v>
      </c>
      <c r="F375" s="70">
        <v>0.25</v>
      </c>
      <c r="G375" s="70"/>
      <c r="H375" s="70">
        <f t="shared" si="30"/>
        <v>1.875</v>
      </c>
      <c r="I375" s="625"/>
      <c r="J375" s="626"/>
      <c r="K375" s="627"/>
    </row>
    <row r="376" spans="1:11" x14ac:dyDescent="0.15">
      <c r="A376" s="650"/>
      <c r="B376" s="148"/>
      <c r="C376" s="660"/>
      <c r="D376" s="70">
        <f>D301</f>
        <v>5.5</v>
      </c>
      <c r="E376" s="70">
        <f>E301</f>
        <v>1.5</v>
      </c>
      <c r="F376" s="70">
        <v>0.25</v>
      </c>
      <c r="G376" s="70"/>
      <c r="H376" s="70">
        <f t="shared" si="30"/>
        <v>2.0625</v>
      </c>
      <c r="I376" s="625"/>
      <c r="J376" s="626"/>
      <c r="K376" s="627"/>
    </row>
    <row r="377" spans="1:11" x14ac:dyDescent="0.15">
      <c r="A377" s="651"/>
      <c r="B377" s="148"/>
      <c r="C377" s="661"/>
      <c r="D377" s="70">
        <f>D302</f>
        <v>1</v>
      </c>
      <c r="E377" s="70">
        <f>E302</f>
        <v>1.5</v>
      </c>
      <c r="F377" s="70">
        <f>F302+0.6</f>
        <v>2.98</v>
      </c>
      <c r="G377" s="70"/>
      <c r="H377" s="70">
        <f t="shared" si="30"/>
        <v>4.47</v>
      </c>
      <c r="I377" s="628"/>
      <c r="J377" s="629"/>
      <c r="K377" s="630"/>
    </row>
    <row r="378" spans="1:11" s="19" customFormat="1" x14ac:dyDescent="0.15">
      <c r="A378" s="93"/>
      <c r="B378" s="222"/>
      <c r="C378" s="222"/>
      <c r="D378" s="222"/>
      <c r="E378" s="222"/>
      <c r="F378" s="222"/>
      <c r="G378" s="222"/>
      <c r="H378" s="222"/>
      <c r="I378" s="222"/>
      <c r="J378" s="222"/>
      <c r="K378" s="223"/>
    </row>
    <row r="379" spans="1:11" x14ac:dyDescent="0.15">
      <c r="A379" s="649"/>
      <c r="B379" s="148"/>
      <c r="C379" s="659" t="s">
        <v>75</v>
      </c>
      <c r="D379" s="70">
        <f t="shared" ref="D379:G382" si="31">D309</f>
        <v>1</v>
      </c>
      <c r="E379" s="70">
        <f t="shared" si="31"/>
        <v>67.7</v>
      </c>
      <c r="F379" s="70">
        <f t="shared" si="31"/>
        <v>0.2</v>
      </c>
      <c r="G379" s="70">
        <f t="shared" si="31"/>
        <v>3.3499999999999996</v>
      </c>
      <c r="H379" s="70">
        <f>D379*E379*G379*2</f>
        <v>453.59</v>
      </c>
      <c r="I379" s="622"/>
      <c r="J379" s="623"/>
      <c r="K379" s="624"/>
    </row>
    <row r="380" spans="1:11" x14ac:dyDescent="0.15">
      <c r="A380" s="650"/>
      <c r="B380" s="148"/>
      <c r="C380" s="660"/>
      <c r="D380" s="70">
        <f t="shared" si="31"/>
        <v>1</v>
      </c>
      <c r="E380" s="70">
        <f t="shared" si="31"/>
        <v>4.6500000000000004</v>
      </c>
      <c r="F380" s="70">
        <f t="shared" si="31"/>
        <v>0.2</v>
      </c>
      <c r="G380" s="70">
        <f t="shared" si="31"/>
        <v>3.3499999999999996</v>
      </c>
      <c r="H380" s="70">
        <f>D380*E380*G380*2</f>
        <v>31.154999999999998</v>
      </c>
      <c r="I380" s="625"/>
      <c r="J380" s="626"/>
      <c r="K380" s="627"/>
    </row>
    <row r="381" spans="1:11" x14ac:dyDescent="0.15">
      <c r="A381" s="650"/>
      <c r="B381" s="148"/>
      <c r="C381" s="660"/>
      <c r="D381" s="70">
        <f t="shared" si="31"/>
        <v>1</v>
      </c>
      <c r="E381" s="70">
        <f t="shared" si="31"/>
        <v>8</v>
      </c>
      <c r="F381" s="70">
        <f t="shared" si="31"/>
        <v>0.2</v>
      </c>
      <c r="G381" s="70">
        <f t="shared" si="31"/>
        <v>1.9</v>
      </c>
      <c r="H381" s="70">
        <f>D381*E381*G381*2</f>
        <v>30.4</v>
      </c>
      <c r="I381" s="625"/>
      <c r="J381" s="626"/>
      <c r="K381" s="627"/>
    </row>
    <row r="382" spans="1:11" x14ac:dyDescent="0.15">
      <c r="A382" s="651"/>
      <c r="B382" s="148"/>
      <c r="C382" s="661"/>
      <c r="D382" s="70">
        <f t="shared" si="31"/>
        <v>1</v>
      </c>
      <c r="E382" s="70">
        <f t="shared" si="31"/>
        <v>3.1</v>
      </c>
      <c r="F382" s="70">
        <f t="shared" si="31"/>
        <v>2.5</v>
      </c>
      <c r="G382" s="70">
        <f t="shared" si="31"/>
        <v>1.7</v>
      </c>
      <c r="H382" s="70">
        <f>D382*E382*G382*2</f>
        <v>10.54</v>
      </c>
      <c r="I382" s="628"/>
      <c r="J382" s="629"/>
      <c r="K382" s="630"/>
    </row>
    <row r="383" spans="1:11" x14ac:dyDescent="0.15">
      <c r="A383" s="643"/>
      <c r="B383" s="644"/>
      <c r="C383" s="644"/>
      <c r="D383" s="644"/>
      <c r="E383" s="644"/>
      <c r="F383" s="644"/>
      <c r="G383" s="645"/>
      <c r="H383" s="65">
        <f>SUM(H318:H382)</f>
        <v>1093.99685</v>
      </c>
      <c r="I383" s="65" t="s">
        <v>400</v>
      </c>
      <c r="J383" s="99">
        <v>645</v>
      </c>
      <c r="K383" s="99">
        <f>H383*J383</f>
        <v>705627.96825000003</v>
      </c>
    </row>
    <row r="384" spans="1:11" x14ac:dyDescent="0.15">
      <c r="A384" s="703"/>
      <c r="B384" s="704"/>
      <c r="C384" s="704"/>
      <c r="D384" s="704"/>
      <c r="E384" s="704"/>
      <c r="F384" s="704"/>
      <c r="G384" s="704"/>
      <c r="H384" s="704"/>
      <c r="I384" s="704"/>
      <c r="J384" s="704"/>
      <c r="K384" s="705"/>
    </row>
    <row r="385" spans="1:11" ht="63" customHeight="1" x14ac:dyDescent="0.15">
      <c r="A385" s="22">
        <v>8</v>
      </c>
      <c r="B385" s="203" t="s">
        <v>377</v>
      </c>
      <c r="C385" s="595" t="s">
        <v>494</v>
      </c>
      <c r="D385" s="596"/>
      <c r="E385" s="596"/>
      <c r="F385" s="596"/>
      <c r="G385" s="596"/>
      <c r="H385" s="596"/>
      <c r="I385" s="596"/>
      <c r="J385" s="596"/>
      <c r="K385" s="600"/>
    </row>
    <row r="386" spans="1:11" x14ac:dyDescent="0.15">
      <c r="A386" s="22" t="s">
        <v>113</v>
      </c>
      <c r="B386" s="22"/>
      <c r="C386" s="89" t="s">
        <v>74</v>
      </c>
      <c r="D386" s="70">
        <v>1</v>
      </c>
      <c r="E386" s="70">
        <f>H150</f>
        <v>126.5</v>
      </c>
      <c r="F386" s="95">
        <v>5.0000000000000001E-3</v>
      </c>
      <c r="G386" s="70" t="s">
        <v>73</v>
      </c>
      <c r="H386" s="70">
        <f>D386*E386*F386*7850/1000</f>
        <v>4.9651250000000013</v>
      </c>
      <c r="I386" s="622"/>
      <c r="J386" s="623"/>
      <c r="K386" s="624"/>
    </row>
    <row r="387" spans="1:11" x14ac:dyDescent="0.15">
      <c r="A387" s="22" t="s">
        <v>332</v>
      </c>
      <c r="B387" s="22"/>
      <c r="C387" s="89" t="s">
        <v>76</v>
      </c>
      <c r="D387" s="70">
        <v>1</v>
      </c>
      <c r="E387" s="70">
        <f>H186+H231</f>
        <v>11.8575</v>
      </c>
      <c r="F387" s="95">
        <v>0.03</v>
      </c>
      <c r="G387" s="70" t="s">
        <v>73</v>
      </c>
      <c r="H387" s="70">
        <f t="shared" ref="H387:H392" si="32">D387*E387*F387*7850/1000</f>
        <v>2.79244125</v>
      </c>
      <c r="I387" s="625"/>
      <c r="J387" s="626"/>
      <c r="K387" s="627"/>
    </row>
    <row r="388" spans="1:11" x14ac:dyDescent="0.15">
      <c r="A388" s="22" t="s">
        <v>333</v>
      </c>
      <c r="B388" s="22"/>
      <c r="C388" s="89" t="s">
        <v>77</v>
      </c>
      <c r="D388" s="70">
        <v>1</v>
      </c>
      <c r="E388" s="70">
        <f>H203</f>
        <v>13.120000000000001</v>
      </c>
      <c r="F388" s="95">
        <v>0.01</v>
      </c>
      <c r="G388" s="70" t="s">
        <v>73</v>
      </c>
      <c r="H388" s="70">
        <f t="shared" si="32"/>
        <v>1.0299200000000002</v>
      </c>
      <c r="I388" s="625"/>
      <c r="J388" s="626"/>
      <c r="K388" s="627"/>
    </row>
    <row r="389" spans="1:11" x14ac:dyDescent="0.15">
      <c r="A389" s="22" t="s">
        <v>334</v>
      </c>
      <c r="B389" s="22"/>
      <c r="C389" s="89" t="s">
        <v>79</v>
      </c>
      <c r="D389" s="70">
        <v>1</v>
      </c>
      <c r="E389" s="70">
        <f>H263</f>
        <v>31.749999999999993</v>
      </c>
      <c r="F389" s="95">
        <v>1.4999999999999999E-2</v>
      </c>
      <c r="G389" s="70" t="s">
        <v>73</v>
      </c>
      <c r="H389" s="70">
        <f t="shared" si="32"/>
        <v>3.7385624999999991</v>
      </c>
      <c r="I389" s="625"/>
      <c r="J389" s="626"/>
      <c r="K389" s="627"/>
    </row>
    <row r="390" spans="1:11" x14ac:dyDescent="0.15">
      <c r="A390" s="22" t="s">
        <v>335</v>
      </c>
      <c r="B390" s="22"/>
      <c r="C390" s="89" t="s">
        <v>78</v>
      </c>
      <c r="D390" s="70">
        <v>1</v>
      </c>
      <c r="E390" s="70">
        <f>H292</f>
        <v>34.119999999999997</v>
      </c>
      <c r="F390" s="95">
        <v>1.4999999999999999E-2</v>
      </c>
      <c r="G390" s="70" t="s">
        <v>73</v>
      </c>
      <c r="H390" s="70">
        <f t="shared" si="32"/>
        <v>4.0176299999999996</v>
      </c>
      <c r="I390" s="625"/>
      <c r="J390" s="626"/>
      <c r="K390" s="627"/>
    </row>
    <row r="391" spans="1:11" x14ac:dyDescent="0.15">
      <c r="A391" s="22" t="s">
        <v>336</v>
      </c>
      <c r="B391" s="22"/>
      <c r="C391" s="89" t="s">
        <v>80</v>
      </c>
      <c r="D391" s="70">
        <v>1</v>
      </c>
      <c r="E391" s="70">
        <f>H303</f>
        <v>3.6238124999999997</v>
      </c>
      <c r="F391" s="95">
        <v>0.01</v>
      </c>
      <c r="G391" s="70" t="s">
        <v>73</v>
      </c>
      <c r="H391" s="70">
        <f t="shared" si="32"/>
        <v>0.28446928124999998</v>
      </c>
      <c r="I391" s="625"/>
      <c r="J391" s="626"/>
      <c r="K391" s="627"/>
    </row>
    <row r="392" spans="1:11" x14ac:dyDescent="0.15">
      <c r="A392" s="22" t="s">
        <v>337</v>
      </c>
      <c r="B392" s="22"/>
      <c r="C392" s="89" t="s">
        <v>81</v>
      </c>
      <c r="D392" s="70">
        <v>1</v>
      </c>
      <c r="E392" s="70">
        <f>H313</f>
        <v>64.689499999999995</v>
      </c>
      <c r="F392" s="95">
        <v>0.01</v>
      </c>
      <c r="G392" s="70" t="s">
        <v>73</v>
      </c>
      <c r="H392" s="70">
        <f t="shared" si="32"/>
        <v>5.0781257499999999</v>
      </c>
      <c r="I392" s="628"/>
      <c r="J392" s="629"/>
      <c r="K392" s="630"/>
    </row>
    <row r="393" spans="1:11" x14ac:dyDescent="0.15">
      <c r="A393" s="601"/>
      <c r="B393" s="602"/>
      <c r="C393" s="602"/>
      <c r="D393" s="602"/>
      <c r="E393" s="602"/>
      <c r="F393" s="602"/>
      <c r="G393" s="603"/>
      <c r="H393" s="65">
        <f>SUM(H386:H392)</f>
        <v>21.90627378125</v>
      </c>
      <c r="I393" s="92" t="s">
        <v>73</v>
      </c>
      <c r="J393" s="66">
        <f>+E397</f>
        <v>93929.85</v>
      </c>
      <c r="K393" s="66">
        <f>ROUND(H393*J393,0)</f>
        <v>2057653</v>
      </c>
    </row>
    <row r="394" spans="1:11" x14ac:dyDescent="0.15">
      <c r="A394" s="22"/>
      <c r="B394" s="152"/>
      <c r="C394" s="817"/>
      <c r="D394" s="818"/>
      <c r="E394" s="818"/>
      <c r="F394" s="819"/>
      <c r="G394" s="622"/>
      <c r="H394" s="623"/>
      <c r="I394" s="623"/>
      <c r="J394" s="623"/>
      <c r="K394" s="624"/>
    </row>
    <row r="395" spans="1:11" x14ac:dyDescent="0.15">
      <c r="A395" s="649"/>
      <c r="B395" s="147"/>
      <c r="C395" s="70" t="s">
        <v>23</v>
      </c>
      <c r="D395" s="70" t="s">
        <v>24</v>
      </c>
      <c r="E395" s="70">
        <v>89457</v>
      </c>
      <c r="F395" s="70" t="s">
        <v>73</v>
      </c>
      <c r="G395" s="625"/>
      <c r="H395" s="626"/>
      <c r="I395" s="626"/>
      <c r="J395" s="626"/>
      <c r="K395" s="627"/>
    </row>
    <row r="396" spans="1:11" x14ac:dyDescent="0.15">
      <c r="A396" s="650"/>
      <c r="B396" s="148"/>
      <c r="C396" s="70" t="s">
        <v>41</v>
      </c>
      <c r="D396" s="70" t="s">
        <v>24</v>
      </c>
      <c r="E396" s="70">
        <f>ROUND(E395*5%,2)</f>
        <v>4472.8500000000004</v>
      </c>
      <c r="F396" s="70" t="s">
        <v>73</v>
      </c>
      <c r="G396" s="625"/>
      <c r="H396" s="626"/>
      <c r="I396" s="626"/>
      <c r="J396" s="626"/>
      <c r="K396" s="627"/>
    </row>
    <row r="397" spans="1:11" x14ac:dyDescent="0.15">
      <c r="A397" s="651"/>
      <c r="B397" s="149"/>
      <c r="C397" s="72"/>
      <c r="D397" s="69" t="s">
        <v>24</v>
      </c>
      <c r="E397" s="70">
        <f>SUM(E395:E396)</f>
        <v>93929.85</v>
      </c>
      <c r="F397" s="73" t="s">
        <v>89</v>
      </c>
      <c r="G397" s="628"/>
      <c r="H397" s="629"/>
      <c r="I397" s="629"/>
      <c r="J397" s="629"/>
      <c r="K397" s="630"/>
    </row>
    <row r="398" spans="1:11" x14ac:dyDescent="0.15">
      <c r="A398" s="575"/>
      <c r="B398" s="641"/>
      <c r="C398" s="641"/>
      <c r="D398" s="641"/>
      <c r="E398" s="641"/>
      <c r="F398" s="641"/>
      <c r="G398" s="641"/>
      <c r="H398" s="641"/>
      <c r="I398" s="641"/>
      <c r="J398" s="641"/>
      <c r="K398" s="642"/>
    </row>
    <row r="399" spans="1:11" ht="106.5" customHeight="1" x14ac:dyDescent="0.15">
      <c r="A399" s="22">
        <v>9</v>
      </c>
      <c r="B399" s="203" t="s">
        <v>378</v>
      </c>
      <c r="C399" s="595" t="s">
        <v>83</v>
      </c>
      <c r="D399" s="596"/>
      <c r="E399" s="596"/>
      <c r="F399" s="596"/>
      <c r="G399" s="596"/>
      <c r="H399" s="596"/>
      <c r="I399" s="596"/>
      <c r="J399" s="596"/>
      <c r="K399" s="600"/>
    </row>
    <row r="400" spans="1:11" x14ac:dyDescent="0.15">
      <c r="A400" s="117"/>
      <c r="B400" s="117"/>
      <c r="C400" s="121" t="s">
        <v>114</v>
      </c>
      <c r="D400" s="121">
        <v>1</v>
      </c>
      <c r="E400" s="121">
        <v>15.24</v>
      </c>
      <c r="F400" s="122">
        <v>30.48</v>
      </c>
      <c r="G400" s="119"/>
      <c r="H400" s="65">
        <f>D400*E400*F400</f>
        <v>464.51519999999999</v>
      </c>
      <c r="I400" s="65" t="s">
        <v>10</v>
      </c>
      <c r="J400" s="66">
        <f>E403</f>
        <v>123.9</v>
      </c>
      <c r="K400" s="66">
        <f>ROUND(H400*J400,0)</f>
        <v>57553</v>
      </c>
    </row>
    <row r="401" spans="1:11" x14ac:dyDescent="0.15">
      <c r="A401" s="589"/>
      <c r="B401" s="153"/>
      <c r="C401" s="70" t="s">
        <v>23</v>
      </c>
      <c r="D401" s="70" t="s">
        <v>24</v>
      </c>
      <c r="E401" s="70">
        <v>118</v>
      </c>
      <c r="F401" s="70" t="s">
        <v>73</v>
      </c>
      <c r="G401" s="622"/>
      <c r="H401" s="623"/>
      <c r="I401" s="623"/>
      <c r="J401" s="623"/>
      <c r="K401" s="624"/>
    </row>
    <row r="402" spans="1:11" x14ac:dyDescent="0.15">
      <c r="A402" s="590"/>
      <c r="B402" s="154"/>
      <c r="C402" s="70" t="s">
        <v>41</v>
      </c>
      <c r="D402" s="70" t="s">
        <v>24</v>
      </c>
      <c r="E402" s="70">
        <f>ROUND(E401*5%,2)</f>
        <v>5.9</v>
      </c>
      <c r="F402" s="70"/>
      <c r="G402" s="625"/>
      <c r="H402" s="626"/>
      <c r="I402" s="626"/>
      <c r="J402" s="626"/>
      <c r="K402" s="627"/>
    </row>
    <row r="403" spans="1:11" x14ac:dyDescent="0.15">
      <c r="A403" s="591"/>
      <c r="B403" s="155"/>
      <c r="C403" s="72"/>
      <c r="D403" s="69" t="s">
        <v>24</v>
      </c>
      <c r="E403" s="70">
        <f>SUM(E401:E402)</f>
        <v>123.9</v>
      </c>
      <c r="F403" s="73" t="s">
        <v>89</v>
      </c>
      <c r="G403" s="628"/>
      <c r="H403" s="629"/>
      <c r="I403" s="629"/>
      <c r="J403" s="629"/>
      <c r="K403" s="630"/>
    </row>
    <row r="404" spans="1:11" x14ac:dyDescent="0.15">
      <c r="A404" s="592"/>
      <c r="B404" s="593"/>
      <c r="C404" s="593"/>
      <c r="D404" s="593"/>
      <c r="E404" s="593"/>
      <c r="F404" s="593"/>
      <c r="G404" s="593"/>
      <c r="H404" s="593"/>
      <c r="I404" s="593"/>
      <c r="J404" s="593"/>
      <c r="K404" s="594"/>
    </row>
    <row r="405" spans="1:11" s="34" customFormat="1" ht="80.099999999999994" customHeight="1" x14ac:dyDescent="0.15">
      <c r="A405" s="50">
        <v>10</v>
      </c>
      <c r="B405" s="203" t="s">
        <v>380</v>
      </c>
      <c r="C405" s="595" t="s">
        <v>117</v>
      </c>
      <c r="D405" s="596"/>
      <c r="E405" s="596"/>
      <c r="F405" s="596"/>
      <c r="G405" s="596"/>
      <c r="H405" s="596"/>
      <c r="I405" s="596"/>
      <c r="J405" s="596"/>
      <c r="K405" s="600"/>
    </row>
    <row r="406" spans="1:11" s="37" customFormat="1" x14ac:dyDescent="0.15">
      <c r="A406" s="50"/>
      <c r="B406" s="156"/>
      <c r="C406" s="634"/>
      <c r="D406" s="635"/>
      <c r="E406" s="635"/>
      <c r="F406" s="635"/>
      <c r="G406" s="635"/>
      <c r="H406" s="636"/>
      <c r="I406" s="579"/>
      <c r="J406" s="580"/>
      <c r="K406" s="581"/>
    </row>
    <row r="407" spans="1:11" s="19" customFormat="1" x14ac:dyDescent="0.15">
      <c r="A407" s="649"/>
      <c r="B407" s="167"/>
      <c r="C407" s="758" t="s">
        <v>84</v>
      </c>
      <c r="D407" s="759"/>
      <c r="E407" s="759"/>
      <c r="F407" s="759"/>
      <c r="G407" s="759"/>
      <c r="H407" s="760"/>
      <c r="I407" s="582"/>
      <c r="J407" s="583"/>
      <c r="K407" s="584"/>
    </row>
    <row r="408" spans="1:11" s="19" customFormat="1" x14ac:dyDescent="0.15">
      <c r="A408" s="650"/>
      <c r="B408" s="148"/>
      <c r="C408" s="72" t="s">
        <v>85</v>
      </c>
      <c r="D408" s="69">
        <v>1</v>
      </c>
      <c r="E408" s="70">
        <v>2.2000000000000002</v>
      </c>
      <c r="F408" s="70"/>
      <c r="G408" s="70">
        <v>2.6999999999999997</v>
      </c>
      <c r="H408" s="70">
        <f>D408*E408*G408</f>
        <v>5.9399999999999995</v>
      </c>
      <c r="I408" s="582"/>
      <c r="J408" s="583"/>
      <c r="K408" s="584"/>
    </row>
    <row r="409" spans="1:11" s="19" customFormat="1" x14ac:dyDescent="0.15">
      <c r="A409" s="650"/>
      <c r="B409" s="148"/>
      <c r="C409" s="72" t="s">
        <v>86</v>
      </c>
      <c r="D409" s="69">
        <v>-2</v>
      </c>
      <c r="E409" s="70">
        <v>0.375</v>
      </c>
      <c r="F409" s="70"/>
      <c r="G409" s="70">
        <v>2.6999999999999997</v>
      </c>
      <c r="H409" s="70">
        <f t="shared" ref="H409:H417" si="33">D409*E409*G409</f>
        <v>-2.0249999999999999</v>
      </c>
      <c r="I409" s="582"/>
      <c r="J409" s="583"/>
      <c r="K409" s="584"/>
    </row>
    <row r="410" spans="1:11" s="19" customFormat="1" x14ac:dyDescent="0.15">
      <c r="A410" s="650"/>
      <c r="B410" s="148"/>
      <c r="C410" s="72" t="s">
        <v>85</v>
      </c>
      <c r="D410" s="69">
        <v>1</v>
      </c>
      <c r="E410" s="70">
        <v>2</v>
      </c>
      <c r="F410" s="70"/>
      <c r="G410" s="70">
        <v>2.6999999999999997</v>
      </c>
      <c r="H410" s="70">
        <f t="shared" si="33"/>
        <v>5.3999999999999995</v>
      </c>
      <c r="I410" s="582"/>
      <c r="J410" s="583"/>
      <c r="K410" s="584"/>
    </row>
    <row r="411" spans="1:11" s="19" customFormat="1" x14ac:dyDescent="0.15">
      <c r="A411" s="651"/>
      <c r="B411" s="149"/>
      <c r="C411" s="72" t="s">
        <v>86</v>
      </c>
      <c r="D411" s="69">
        <v>-1</v>
      </c>
      <c r="E411" s="70">
        <v>0.375</v>
      </c>
      <c r="F411" s="70"/>
      <c r="G411" s="70">
        <v>2.6999999999999997</v>
      </c>
      <c r="H411" s="70">
        <f t="shared" si="33"/>
        <v>-1.0125</v>
      </c>
      <c r="I411" s="582"/>
      <c r="J411" s="583"/>
      <c r="K411" s="584"/>
    </row>
    <row r="412" spans="1:11" s="19" customFormat="1" x14ac:dyDescent="0.15">
      <c r="A412" s="50"/>
      <c r="B412" s="156"/>
      <c r="C412" s="634"/>
      <c r="D412" s="635"/>
      <c r="E412" s="635"/>
      <c r="F412" s="635"/>
      <c r="G412" s="635"/>
      <c r="H412" s="636"/>
      <c r="I412" s="582"/>
      <c r="J412" s="583"/>
      <c r="K412" s="584"/>
    </row>
    <row r="413" spans="1:11" s="19" customFormat="1" x14ac:dyDescent="0.15">
      <c r="A413" s="649"/>
      <c r="B413" s="167"/>
      <c r="C413" s="758" t="s">
        <v>87</v>
      </c>
      <c r="D413" s="759"/>
      <c r="E413" s="759"/>
      <c r="F413" s="759"/>
      <c r="G413" s="759"/>
      <c r="H413" s="760"/>
      <c r="I413" s="582"/>
      <c r="J413" s="583"/>
      <c r="K413" s="584"/>
    </row>
    <row r="414" spans="1:11" s="19" customFormat="1" x14ac:dyDescent="0.15">
      <c r="A414" s="650"/>
      <c r="B414" s="148"/>
      <c r="C414" s="72" t="s">
        <v>85</v>
      </c>
      <c r="D414" s="69">
        <v>1</v>
      </c>
      <c r="E414" s="70">
        <v>2.1</v>
      </c>
      <c r="F414" s="70"/>
      <c r="G414" s="70">
        <v>2.6999999999999997</v>
      </c>
      <c r="H414" s="70">
        <f t="shared" si="33"/>
        <v>5.67</v>
      </c>
      <c r="I414" s="582"/>
      <c r="J414" s="583"/>
      <c r="K414" s="584"/>
    </row>
    <row r="415" spans="1:11" s="19" customFormat="1" x14ac:dyDescent="0.15">
      <c r="A415" s="650"/>
      <c r="B415" s="148"/>
      <c r="C415" s="72" t="s">
        <v>86</v>
      </c>
      <c r="D415" s="69">
        <v>-1</v>
      </c>
      <c r="E415" s="70">
        <v>0.375</v>
      </c>
      <c r="F415" s="70"/>
      <c r="G415" s="70">
        <v>2.6999999999999997</v>
      </c>
      <c r="H415" s="70">
        <f t="shared" si="33"/>
        <v>-1.0125</v>
      </c>
      <c r="I415" s="582"/>
      <c r="J415" s="583"/>
      <c r="K415" s="584"/>
    </row>
    <row r="416" spans="1:11" s="19" customFormat="1" x14ac:dyDescent="0.15">
      <c r="A416" s="650"/>
      <c r="B416" s="148"/>
      <c r="C416" s="72" t="s">
        <v>85</v>
      </c>
      <c r="D416" s="69">
        <v>1</v>
      </c>
      <c r="E416" s="70">
        <v>1.9</v>
      </c>
      <c r="F416" s="70"/>
      <c r="G416" s="70">
        <v>2.6999999999999997</v>
      </c>
      <c r="H416" s="70">
        <f t="shared" si="33"/>
        <v>5.129999999999999</v>
      </c>
      <c r="I416" s="582"/>
      <c r="J416" s="583"/>
      <c r="K416" s="584"/>
    </row>
    <row r="417" spans="1:11" s="19" customFormat="1" x14ac:dyDescent="0.15">
      <c r="A417" s="651"/>
      <c r="B417" s="149"/>
      <c r="C417" s="72" t="s">
        <v>88</v>
      </c>
      <c r="D417" s="69">
        <v>-1</v>
      </c>
      <c r="E417" s="70">
        <v>0.9</v>
      </c>
      <c r="F417" s="70"/>
      <c r="G417" s="70">
        <v>2.1</v>
      </c>
      <c r="H417" s="70">
        <f t="shared" si="33"/>
        <v>-1.8900000000000001</v>
      </c>
      <c r="I417" s="582"/>
      <c r="J417" s="583"/>
      <c r="K417" s="584"/>
    </row>
    <row r="418" spans="1:11" s="34" customFormat="1" x14ac:dyDescent="0.15">
      <c r="A418" s="50"/>
      <c r="B418" s="156"/>
      <c r="C418" s="619"/>
      <c r="D418" s="620"/>
      <c r="E418" s="620"/>
      <c r="F418" s="620"/>
      <c r="G418" s="621"/>
      <c r="H418" s="97">
        <f>SUM(H408:H417)</f>
        <v>16.2</v>
      </c>
      <c r="I418" s="585"/>
      <c r="J418" s="586"/>
      <c r="K418" s="587"/>
    </row>
    <row r="419" spans="1:11" s="34" customFormat="1" x14ac:dyDescent="0.15">
      <c r="A419" s="643"/>
      <c r="B419" s="644"/>
      <c r="C419" s="644"/>
      <c r="D419" s="644"/>
      <c r="E419" s="645"/>
      <c r="F419" s="836" t="s">
        <v>12</v>
      </c>
      <c r="G419" s="836"/>
      <c r="H419" s="91">
        <f>H418</f>
        <v>16.2</v>
      </c>
      <c r="I419" s="64" t="s">
        <v>10</v>
      </c>
      <c r="J419" s="66">
        <f>+E423</f>
        <v>1375.5</v>
      </c>
      <c r="K419" s="66">
        <f>ROUND(H419*J419,0)</f>
        <v>22283</v>
      </c>
    </row>
    <row r="420" spans="1:11" s="34" customFormat="1" x14ac:dyDescent="0.15">
      <c r="A420" s="649"/>
      <c r="B420" s="167"/>
      <c r="C420" s="619"/>
      <c r="D420" s="620"/>
      <c r="E420" s="620"/>
      <c r="F420" s="621"/>
      <c r="G420" s="622"/>
      <c r="H420" s="623"/>
      <c r="I420" s="623"/>
      <c r="J420" s="623"/>
      <c r="K420" s="624"/>
    </row>
    <row r="421" spans="1:11" x14ac:dyDescent="0.15">
      <c r="A421" s="650"/>
      <c r="B421" s="148"/>
      <c r="C421" s="75" t="s">
        <v>23</v>
      </c>
      <c r="D421" s="70" t="s">
        <v>24</v>
      </c>
      <c r="E421" s="70">
        <v>1310</v>
      </c>
      <c r="F421" s="98" t="s">
        <v>26</v>
      </c>
      <c r="G421" s="625"/>
      <c r="H421" s="626"/>
      <c r="I421" s="626"/>
      <c r="J421" s="626"/>
      <c r="K421" s="627"/>
    </row>
    <row r="422" spans="1:11" x14ac:dyDescent="0.15">
      <c r="A422" s="650"/>
      <c r="B422" s="148"/>
      <c r="C422" s="75" t="s">
        <v>41</v>
      </c>
      <c r="D422" s="70" t="s">
        <v>24</v>
      </c>
      <c r="E422" s="70">
        <f>ROUND(E421*5%,2)</f>
        <v>65.5</v>
      </c>
      <c r="F422" s="98"/>
      <c r="G422" s="625"/>
      <c r="H422" s="626"/>
      <c r="I422" s="626"/>
      <c r="J422" s="626"/>
      <c r="K422" s="627"/>
    </row>
    <row r="423" spans="1:11" x14ac:dyDescent="0.15">
      <c r="A423" s="651"/>
      <c r="B423" s="149"/>
      <c r="C423" s="75"/>
      <c r="D423" s="70" t="s">
        <v>24</v>
      </c>
      <c r="E423" s="70">
        <f>SUM(E421:E422)</f>
        <v>1375.5</v>
      </c>
      <c r="F423" s="98" t="s">
        <v>26</v>
      </c>
      <c r="G423" s="628"/>
      <c r="H423" s="629"/>
      <c r="I423" s="629"/>
      <c r="J423" s="629"/>
      <c r="K423" s="630"/>
    </row>
    <row r="424" spans="1:11" s="36" customFormat="1" ht="60" customHeight="1" x14ac:dyDescent="0.15">
      <c r="A424" s="56">
        <v>11</v>
      </c>
      <c r="B424" s="203" t="s">
        <v>381</v>
      </c>
      <c r="C424" s="595" t="s">
        <v>510</v>
      </c>
      <c r="D424" s="596"/>
      <c r="E424" s="596"/>
      <c r="F424" s="596"/>
      <c r="G424" s="596"/>
      <c r="H424" s="596"/>
      <c r="I424" s="596"/>
      <c r="J424" s="596"/>
      <c r="K424" s="600"/>
    </row>
    <row r="425" spans="1:11" s="36" customFormat="1" x14ac:dyDescent="0.15">
      <c r="A425" s="56"/>
      <c r="B425" s="56"/>
      <c r="C425" s="75" t="s">
        <v>90</v>
      </c>
      <c r="D425" s="70">
        <v>1</v>
      </c>
      <c r="E425" s="70">
        <v>214.44</v>
      </c>
      <c r="F425" s="98"/>
      <c r="G425" s="70"/>
      <c r="H425" s="70">
        <f>D425*E425</f>
        <v>214.44</v>
      </c>
      <c r="I425" s="579"/>
      <c r="J425" s="580"/>
      <c r="K425" s="581"/>
    </row>
    <row r="426" spans="1:11" s="36" customFormat="1" x14ac:dyDescent="0.15">
      <c r="A426" s="56"/>
      <c r="B426" s="56"/>
      <c r="C426" s="75" t="s">
        <v>91</v>
      </c>
      <c r="D426" s="70">
        <v>1</v>
      </c>
      <c r="E426" s="70">
        <v>163.91</v>
      </c>
      <c r="F426" s="78">
        <f>0.45+0.45+0.2</f>
        <v>1.1000000000000001</v>
      </c>
      <c r="G426" s="70"/>
      <c r="H426" s="70">
        <f>D426*E426*F426</f>
        <v>180.30100000000002</v>
      </c>
      <c r="I426" s="585"/>
      <c r="J426" s="586"/>
      <c r="K426" s="587"/>
    </row>
    <row r="427" spans="1:11" s="36" customFormat="1" x14ac:dyDescent="0.15">
      <c r="A427" s="601"/>
      <c r="B427" s="602"/>
      <c r="C427" s="602"/>
      <c r="D427" s="602"/>
      <c r="E427" s="602"/>
      <c r="F427" s="602"/>
      <c r="G427" s="603"/>
      <c r="H427" s="65">
        <f>SUM(H425:H426)</f>
        <v>394.74099999999999</v>
      </c>
      <c r="I427" s="64" t="s">
        <v>10</v>
      </c>
      <c r="J427" s="66">
        <f>+E431</f>
        <v>253.05</v>
      </c>
      <c r="K427" s="66">
        <f>ROUND(H427*J427,0)</f>
        <v>99889</v>
      </c>
    </row>
    <row r="428" spans="1:11" s="36" customFormat="1" x14ac:dyDescent="0.15">
      <c r="A428" s="801"/>
      <c r="B428" s="202"/>
      <c r="C428" s="619"/>
      <c r="D428" s="620"/>
      <c r="E428" s="620"/>
      <c r="F428" s="621"/>
      <c r="G428" s="622"/>
      <c r="H428" s="623"/>
      <c r="I428" s="623"/>
      <c r="J428" s="623"/>
      <c r="K428" s="624"/>
    </row>
    <row r="429" spans="1:11" s="36" customFormat="1" x14ac:dyDescent="0.15">
      <c r="A429" s="802"/>
      <c r="B429" s="150"/>
      <c r="C429" s="75" t="s">
        <v>23</v>
      </c>
      <c r="D429" s="70" t="s">
        <v>24</v>
      </c>
      <c r="E429" s="70">
        <v>241</v>
      </c>
      <c r="F429" s="98" t="s">
        <v>26</v>
      </c>
      <c r="G429" s="625"/>
      <c r="H429" s="626"/>
      <c r="I429" s="626"/>
      <c r="J429" s="626"/>
      <c r="K429" s="627"/>
    </row>
    <row r="430" spans="1:11" s="36" customFormat="1" x14ac:dyDescent="0.15">
      <c r="A430" s="802"/>
      <c r="B430" s="150"/>
      <c r="C430" s="75" t="s">
        <v>41</v>
      </c>
      <c r="D430" s="70" t="s">
        <v>24</v>
      </c>
      <c r="E430" s="70">
        <f>ROUND(E429*5%,2)</f>
        <v>12.05</v>
      </c>
      <c r="F430" s="98"/>
      <c r="G430" s="625"/>
      <c r="H430" s="626"/>
      <c r="I430" s="626"/>
      <c r="J430" s="626"/>
      <c r="K430" s="627"/>
    </row>
    <row r="431" spans="1:11" s="36" customFormat="1" x14ac:dyDescent="0.15">
      <c r="A431" s="803"/>
      <c r="B431" s="151"/>
      <c r="C431" s="75"/>
      <c r="D431" s="70" t="s">
        <v>24</v>
      </c>
      <c r="E431" s="70">
        <f>SUM(E429:E430)</f>
        <v>253.05</v>
      </c>
      <c r="F431" s="98" t="s">
        <v>26</v>
      </c>
      <c r="G431" s="628"/>
      <c r="H431" s="629"/>
      <c r="I431" s="629"/>
      <c r="J431" s="629"/>
      <c r="K431" s="630"/>
    </row>
    <row r="432" spans="1:11" s="36" customFormat="1" x14ac:dyDescent="0.15">
      <c r="A432" s="798"/>
      <c r="B432" s="799"/>
      <c r="C432" s="799"/>
      <c r="D432" s="799"/>
      <c r="E432" s="799"/>
      <c r="F432" s="799"/>
      <c r="G432" s="799"/>
      <c r="H432" s="799"/>
      <c r="I432" s="799"/>
      <c r="J432" s="799"/>
      <c r="K432" s="800"/>
    </row>
    <row r="433" spans="1:11" s="34" customFormat="1" ht="60" customHeight="1" x14ac:dyDescent="0.15">
      <c r="A433" s="50">
        <v>12</v>
      </c>
      <c r="B433" s="203" t="s">
        <v>381</v>
      </c>
      <c r="C433" s="766" t="s">
        <v>304</v>
      </c>
      <c r="D433" s="767"/>
      <c r="E433" s="767"/>
      <c r="F433" s="767"/>
      <c r="G433" s="767"/>
      <c r="H433" s="767"/>
      <c r="I433" s="767"/>
      <c r="J433" s="767"/>
      <c r="K433" s="768"/>
    </row>
    <row r="434" spans="1:11" s="34" customFormat="1" x14ac:dyDescent="0.15">
      <c r="A434" s="50"/>
      <c r="B434" s="50"/>
      <c r="C434" s="101" t="s">
        <v>315</v>
      </c>
      <c r="D434" s="69">
        <v>1</v>
      </c>
      <c r="E434" s="70">
        <f>70.6-3.5</f>
        <v>67.099999999999994</v>
      </c>
      <c r="F434" s="70"/>
      <c r="G434" s="70">
        <v>3</v>
      </c>
      <c r="H434" s="70">
        <f>D434*E434*G434</f>
        <v>201.29999999999998</v>
      </c>
      <c r="I434" s="579"/>
      <c r="J434" s="580"/>
      <c r="K434" s="581"/>
    </row>
    <row r="435" spans="1:11" s="34" customFormat="1" x14ac:dyDescent="0.15">
      <c r="A435" s="50"/>
      <c r="B435" s="50"/>
      <c r="C435" s="101"/>
      <c r="D435" s="69">
        <v>-0.5</v>
      </c>
      <c r="E435" s="70">
        <v>1</v>
      </c>
      <c r="F435" s="70"/>
      <c r="G435" s="70">
        <v>2.4</v>
      </c>
      <c r="H435" s="70">
        <f>D435*E435*G435</f>
        <v>-1.2</v>
      </c>
      <c r="I435" s="585"/>
      <c r="J435" s="586"/>
      <c r="K435" s="587"/>
    </row>
    <row r="436" spans="1:11" s="34" customFormat="1" x14ac:dyDescent="0.15">
      <c r="A436" s="643"/>
      <c r="B436" s="644"/>
      <c r="C436" s="644"/>
      <c r="D436" s="644"/>
      <c r="E436" s="644"/>
      <c r="F436" s="644"/>
      <c r="G436" s="645"/>
      <c r="H436" s="65">
        <f>SUM(H434:H435)</f>
        <v>200.1</v>
      </c>
      <c r="I436" s="64" t="s">
        <v>10</v>
      </c>
      <c r="J436" s="66">
        <f>+E439</f>
        <v>253.05</v>
      </c>
      <c r="K436" s="66">
        <f>ROUND(H436*J436,0)</f>
        <v>50635</v>
      </c>
    </row>
    <row r="437" spans="1:11" s="34" customFormat="1" x14ac:dyDescent="0.15">
      <c r="A437" s="649"/>
      <c r="B437" s="147"/>
      <c r="C437" s="72" t="s">
        <v>23</v>
      </c>
      <c r="D437" s="69" t="s">
        <v>24</v>
      </c>
      <c r="E437" s="70">
        <v>241</v>
      </c>
      <c r="F437" s="70" t="s">
        <v>26</v>
      </c>
      <c r="G437" s="622"/>
      <c r="H437" s="623"/>
      <c r="I437" s="623"/>
      <c r="J437" s="623"/>
      <c r="K437" s="624"/>
    </row>
    <row r="438" spans="1:11" s="34" customFormat="1" x14ac:dyDescent="0.15">
      <c r="A438" s="650"/>
      <c r="B438" s="148"/>
      <c r="C438" s="72" t="s">
        <v>41</v>
      </c>
      <c r="D438" s="69" t="s">
        <v>24</v>
      </c>
      <c r="E438" s="70">
        <f>ROUND(E437*5%,2)</f>
        <v>12.05</v>
      </c>
      <c r="F438" s="70"/>
      <c r="G438" s="625"/>
      <c r="H438" s="626"/>
      <c r="I438" s="626"/>
      <c r="J438" s="626"/>
      <c r="K438" s="627"/>
    </row>
    <row r="439" spans="1:11" s="34" customFormat="1" x14ac:dyDescent="0.15">
      <c r="A439" s="651"/>
      <c r="B439" s="149"/>
      <c r="C439" s="72"/>
      <c r="D439" s="69" t="s">
        <v>24</v>
      </c>
      <c r="E439" s="70">
        <f>SUM(E437:E438)</f>
        <v>253.05</v>
      </c>
      <c r="F439" s="70" t="s">
        <v>26</v>
      </c>
      <c r="G439" s="628"/>
      <c r="H439" s="629"/>
      <c r="I439" s="629"/>
      <c r="J439" s="629"/>
      <c r="K439" s="630"/>
    </row>
    <row r="440" spans="1:11" s="34" customFormat="1" x14ac:dyDescent="0.15">
      <c r="A440" s="703"/>
      <c r="B440" s="704"/>
      <c r="C440" s="704"/>
      <c r="D440" s="704"/>
      <c r="E440" s="704"/>
      <c r="F440" s="704"/>
      <c r="G440" s="704"/>
      <c r="H440" s="704"/>
      <c r="I440" s="704"/>
      <c r="J440" s="704"/>
      <c r="K440" s="705"/>
    </row>
    <row r="441" spans="1:11" s="34" customFormat="1" ht="58.5" customHeight="1" x14ac:dyDescent="0.15">
      <c r="A441" s="55">
        <v>13</v>
      </c>
      <c r="B441" s="203" t="s">
        <v>382</v>
      </c>
      <c r="C441" s="595" t="s">
        <v>205</v>
      </c>
      <c r="D441" s="596"/>
      <c r="E441" s="596"/>
      <c r="F441" s="596"/>
      <c r="G441" s="596"/>
      <c r="H441" s="596"/>
      <c r="I441" s="596"/>
      <c r="J441" s="596"/>
      <c r="K441" s="600"/>
    </row>
    <row r="442" spans="1:11" s="34" customFormat="1" x14ac:dyDescent="0.15">
      <c r="A442" s="50"/>
      <c r="B442" s="50"/>
      <c r="C442" s="101" t="s">
        <v>316</v>
      </c>
      <c r="D442" s="69">
        <v>1</v>
      </c>
      <c r="E442" s="70">
        <v>78.900000000000006</v>
      </c>
      <c r="F442" s="70"/>
      <c r="G442" s="70">
        <v>1.4</v>
      </c>
      <c r="H442" s="70">
        <f>D442*E442*G442</f>
        <v>110.46000000000001</v>
      </c>
      <c r="I442" s="619"/>
      <c r="J442" s="620"/>
      <c r="K442" s="621"/>
    </row>
    <row r="443" spans="1:11" s="34" customFormat="1" x14ac:dyDescent="0.15">
      <c r="A443" s="643"/>
      <c r="B443" s="644"/>
      <c r="C443" s="644"/>
      <c r="D443" s="644"/>
      <c r="E443" s="644"/>
      <c r="F443" s="644"/>
      <c r="G443" s="645"/>
      <c r="H443" s="65">
        <f>H442</f>
        <v>110.46000000000001</v>
      </c>
      <c r="I443" s="64" t="s">
        <v>10</v>
      </c>
      <c r="J443" s="66">
        <f>+E446</f>
        <v>349.65</v>
      </c>
      <c r="K443" s="66">
        <f>ROUND(H443*J443,0)</f>
        <v>38622</v>
      </c>
    </row>
    <row r="444" spans="1:11" s="34" customFormat="1" x14ac:dyDescent="0.15">
      <c r="A444" s="649"/>
      <c r="B444" s="147"/>
      <c r="C444" s="72" t="s">
        <v>23</v>
      </c>
      <c r="D444" s="69" t="s">
        <v>24</v>
      </c>
      <c r="E444" s="70">
        <v>333</v>
      </c>
      <c r="F444" s="70" t="s">
        <v>26</v>
      </c>
      <c r="G444" s="622"/>
      <c r="H444" s="623"/>
      <c r="I444" s="623"/>
      <c r="J444" s="623"/>
      <c r="K444" s="624"/>
    </row>
    <row r="445" spans="1:11" s="34" customFormat="1" x14ac:dyDescent="0.15">
      <c r="A445" s="650"/>
      <c r="B445" s="148"/>
      <c r="C445" s="72" t="s">
        <v>41</v>
      </c>
      <c r="D445" s="69" t="s">
        <v>24</v>
      </c>
      <c r="E445" s="70">
        <f>ROUND(E444*5%,2)</f>
        <v>16.649999999999999</v>
      </c>
      <c r="F445" s="70"/>
      <c r="G445" s="625"/>
      <c r="H445" s="626"/>
      <c r="I445" s="626"/>
      <c r="J445" s="626"/>
      <c r="K445" s="627"/>
    </row>
    <row r="446" spans="1:11" s="34" customFormat="1" x14ac:dyDescent="0.15">
      <c r="A446" s="651"/>
      <c r="B446" s="149"/>
      <c r="C446" s="72"/>
      <c r="D446" s="69" t="s">
        <v>24</v>
      </c>
      <c r="E446" s="70">
        <f>SUM(E444:E445)</f>
        <v>349.65</v>
      </c>
      <c r="F446" s="70" t="s">
        <v>26</v>
      </c>
      <c r="G446" s="628"/>
      <c r="H446" s="629"/>
      <c r="I446" s="629"/>
      <c r="J446" s="629"/>
      <c r="K446" s="630"/>
    </row>
    <row r="447" spans="1:11" s="34" customFormat="1" x14ac:dyDescent="0.15">
      <c r="A447" s="703"/>
      <c r="B447" s="704"/>
      <c r="C447" s="704"/>
      <c r="D447" s="704"/>
      <c r="E447" s="704"/>
      <c r="F447" s="704"/>
      <c r="G447" s="704"/>
      <c r="H447" s="704"/>
      <c r="I447" s="704"/>
      <c r="J447" s="704"/>
      <c r="K447" s="705"/>
    </row>
    <row r="448" spans="1:11" s="34" customFormat="1" ht="63.75" customHeight="1" x14ac:dyDescent="0.15">
      <c r="A448" s="50">
        <v>14</v>
      </c>
      <c r="B448" s="203" t="s">
        <v>383</v>
      </c>
      <c r="C448" s="595" t="s">
        <v>212</v>
      </c>
      <c r="D448" s="596"/>
      <c r="E448" s="596"/>
      <c r="F448" s="596"/>
      <c r="G448" s="596"/>
      <c r="H448" s="596"/>
      <c r="I448" s="596"/>
      <c r="J448" s="596"/>
      <c r="K448" s="600"/>
    </row>
    <row r="449" spans="1:11" s="34" customFormat="1" x14ac:dyDescent="0.15">
      <c r="A449" s="50"/>
      <c r="B449" s="50"/>
      <c r="C449" s="101" t="s">
        <v>317</v>
      </c>
      <c r="D449" s="69">
        <v>1</v>
      </c>
      <c r="E449" s="70">
        <f>70.6-3.5</f>
        <v>67.099999999999994</v>
      </c>
      <c r="F449" s="70"/>
      <c r="G449" s="70">
        <v>3</v>
      </c>
      <c r="H449" s="70">
        <f>D449*E449*G449</f>
        <v>201.29999999999998</v>
      </c>
      <c r="I449" s="579"/>
      <c r="J449" s="580"/>
      <c r="K449" s="581"/>
    </row>
    <row r="450" spans="1:11" s="34" customFormat="1" x14ac:dyDescent="0.15">
      <c r="A450" s="50"/>
      <c r="B450" s="50"/>
      <c r="C450" s="101"/>
      <c r="D450" s="69">
        <v>-0.5</v>
      </c>
      <c r="E450" s="70">
        <v>1</v>
      </c>
      <c r="F450" s="70"/>
      <c r="G450" s="70">
        <v>2.4</v>
      </c>
      <c r="H450" s="70">
        <f>D450*E450*G450</f>
        <v>-1.2</v>
      </c>
      <c r="I450" s="585"/>
      <c r="J450" s="586"/>
      <c r="K450" s="587"/>
    </row>
    <row r="451" spans="1:11" s="34" customFormat="1" x14ac:dyDescent="0.15">
      <c r="A451" s="643"/>
      <c r="B451" s="644"/>
      <c r="C451" s="644"/>
      <c r="D451" s="644"/>
      <c r="E451" s="644"/>
      <c r="F451" s="644"/>
      <c r="G451" s="645"/>
      <c r="H451" s="65">
        <f>SUM(H449:H450)</f>
        <v>200.1</v>
      </c>
      <c r="I451" s="64" t="s">
        <v>10</v>
      </c>
      <c r="J451" s="66">
        <f>+E454</f>
        <v>55.65</v>
      </c>
      <c r="K451" s="66">
        <f>ROUND(H451*J451,0)</f>
        <v>11136</v>
      </c>
    </row>
    <row r="452" spans="1:11" s="34" customFormat="1" x14ac:dyDescent="0.15">
      <c r="A452" s="649"/>
      <c r="B452" s="147"/>
      <c r="C452" s="72" t="s">
        <v>23</v>
      </c>
      <c r="D452" s="69" t="s">
        <v>24</v>
      </c>
      <c r="E452" s="70">
        <v>53</v>
      </c>
      <c r="F452" s="70" t="s">
        <v>26</v>
      </c>
      <c r="G452" s="622"/>
      <c r="H452" s="623"/>
      <c r="I452" s="623"/>
      <c r="J452" s="623"/>
      <c r="K452" s="624"/>
    </row>
    <row r="453" spans="1:11" s="34" customFormat="1" x14ac:dyDescent="0.15">
      <c r="A453" s="650"/>
      <c r="B453" s="148"/>
      <c r="C453" s="72" t="s">
        <v>41</v>
      </c>
      <c r="D453" s="69" t="s">
        <v>24</v>
      </c>
      <c r="E453" s="70">
        <f>ROUND(E452*5%,2)</f>
        <v>2.65</v>
      </c>
      <c r="F453" s="70"/>
      <c r="G453" s="625"/>
      <c r="H453" s="626"/>
      <c r="I453" s="626"/>
      <c r="J453" s="626"/>
      <c r="K453" s="627"/>
    </row>
    <row r="454" spans="1:11" s="34" customFormat="1" x14ac:dyDescent="0.15">
      <c r="A454" s="651"/>
      <c r="B454" s="149"/>
      <c r="C454" s="72"/>
      <c r="D454" s="69" t="s">
        <v>24</v>
      </c>
      <c r="E454" s="70">
        <f>SUM(E452:E453)</f>
        <v>55.65</v>
      </c>
      <c r="F454" s="70" t="s">
        <v>26</v>
      </c>
      <c r="G454" s="628"/>
      <c r="H454" s="629"/>
      <c r="I454" s="629"/>
      <c r="J454" s="629"/>
      <c r="K454" s="630"/>
    </row>
    <row r="455" spans="1:11" s="34" customFormat="1" x14ac:dyDescent="0.15">
      <c r="A455" s="703"/>
      <c r="B455" s="704"/>
      <c r="C455" s="704"/>
      <c r="D455" s="704"/>
      <c r="E455" s="704"/>
      <c r="F455" s="704"/>
      <c r="G455" s="704"/>
      <c r="H455" s="704"/>
      <c r="I455" s="704"/>
      <c r="J455" s="704"/>
      <c r="K455" s="705"/>
    </row>
    <row r="456" spans="1:11" s="34" customFormat="1" ht="78" customHeight="1" x14ac:dyDescent="0.15">
      <c r="A456" s="50">
        <v>15</v>
      </c>
      <c r="B456" s="203" t="s">
        <v>384</v>
      </c>
      <c r="C456" s="595" t="s">
        <v>314</v>
      </c>
      <c r="D456" s="596"/>
      <c r="E456" s="596"/>
      <c r="F456" s="596"/>
      <c r="G456" s="596"/>
      <c r="H456" s="596"/>
      <c r="I456" s="596"/>
      <c r="J456" s="596"/>
      <c r="K456" s="600"/>
    </row>
    <row r="457" spans="1:11" s="34" customFormat="1" x14ac:dyDescent="0.15">
      <c r="A457" s="50"/>
      <c r="B457" s="50"/>
      <c r="C457" s="101" t="s">
        <v>316</v>
      </c>
      <c r="D457" s="69">
        <v>1</v>
      </c>
      <c r="E457" s="70">
        <v>78.900000000000006</v>
      </c>
      <c r="F457" s="70"/>
      <c r="G457" s="70">
        <v>1.4</v>
      </c>
      <c r="H457" s="70">
        <f>D457*E457*G457</f>
        <v>110.46000000000001</v>
      </c>
      <c r="I457" s="619"/>
      <c r="J457" s="620"/>
      <c r="K457" s="621"/>
    </row>
    <row r="458" spans="1:11" s="34" customFormat="1" x14ac:dyDescent="0.15">
      <c r="A458" s="643"/>
      <c r="B458" s="644"/>
      <c r="C458" s="644"/>
      <c r="D458" s="644"/>
      <c r="E458" s="644"/>
      <c r="F458" s="644"/>
      <c r="G458" s="645"/>
      <c r="H458" s="65">
        <f>H457</f>
        <v>110.46000000000001</v>
      </c>
      <c r="I458" s="64" t="s">
        <v>10</v>
      </c>
      <c r="J458" s="66">
        <f>+E461</f>
        <v>186.9</v>
      </c>
      <c r="K458" s="66">
        <f>ROUND(H458*J458,0)</f>
        <v>20645</v>
      </c>
    </row>
    <row r="459" spans="1:11" s="34" customFormat="1" x14ac:dyDescent="0.15">
      <c r="A459" s="649"/>
      <c r="B459" s="147"/>
      <c r="C459" s="72" t="s">
        <v>23</v>
      </c>
      <c r="D459" s="69" t="s">
        <v>24</v>
      </c>
      <c r="E459" s="70">
        <v>178</v>
      </c>
      <c r="F459" s="70" t="s">
        <v>26</v>
      </c>
      <c r="G459" s="622"/>
      <c r="H459" s="623"/>
      <c r="I459" s="623"/>
      <c r="J459" s="623"/>
      <c r="K459" s="624"/>
    </row>
    <row r="460" spans="1:11" s="34" customFormat="1" x14ac:dyDescent="0.15">
      <c r="A460" s="650"/>
      <c r="B460" s="148"/>
      <c r="C460" s="72" t="s">
        <v>41</v>
      </c>
      <c r="D460" s="69" t="s">
        <v>24</v>
      </c>
      <c r="E460" s="70">
        <f>ROUND(E459*5%,2)</f>
        <v>8.9</v>
      </c>
      <c r="F460" s="70"/>
      <c r="G460" s="625"/>
      <c r="H460" s="626"/>
      <c r="I460" s="626"/>
      <c r="J460" s="626"/>
      <c r="K460" s="627"/>
    </row>
    <row r="461" spans="1:11" s="34" customFormat="1" x14ac:dyDescent="0.15">
      <c r="A461" s="651"/>
      <c r="B461" s="149"/>
      <c r="C461" s="72"/>
      <c r="D461" s="69" t="s">
        <v>24</v>
      </c>
      <c r="E461" s="70">
        <f>SUM(E459:E460)</f>
        <v>186.9</v>
      </c>
      <c r="F461" s="70" t="s">
        <v>26</v>
      </c>
      <c r="G461" s="628"/>
      <c r="H461" s="629"/>
      <c r="I461" s="629"/>
      <c r="J461" s="629"/>
      <c r="K461" s="630"/>
    </row>
    <row r="462" spans="1:11" s="34" customFormat="1" x14ac:dyDescent="0.15">
      <c r="A462" s="703"/>
      <c r="B462" s="704"/>
      <c r="C462" s="704"/>
      <c r="D462" s="704"/>
      <c r="E462" s="704"/>
      <c r="F462" s="704"/>
      <c r="G462" s="704"/>
      <c r="H462" s="704"/>
      <c r="I462" s="704"/>
      <c r="J462" s="704"/>
      <c r="K462" s="705"/>
    </row>
    <row r="463" spans="1:11" s="34" customFormat="1" ht="58.5" customHeight="1" x14ac:dyDescent="0.15">
      <c r="A463" s="50">
        <v>16</v>
      </c>
      <c r="B463" s="203" t="s">
        <v>385</v>
      </c>
      <c r="C463" s="595" t="s">
        <v>214</v>
      </c>
      <c r="D463" s="596"/>
      <c r="E463" s="596"/>
      <c r="F463" s="596"/>
      <c r="G463" s="596"/>
      <c r="H463" s="596"/>
      <c r="I463" s="596"/>
      <c r="J463" s="596"/>
      <c r="K463" s="600"/>
    </row>
    <row r="464" spans="1:11" s="34" customFormat="1" x14ac:dyDescent="0.15">
      <c r="A464" s="50"/>
      <c r="B464" s="50"/>
      <c r="C464" s="68" t="s">
        <v>261</v>
      </c>
      <c r="D464" s="69">
        <v>1</v>
      </c>
      <c r="E464" s="70">
        <v>3.42</v>
      </c>
      <c r="F464" s="70"/>
      <c r="G464" s="70">
        <v>2.8</v>
      </c>
      <c r="H464" s="70">
        <f>D464*E464*G464</f>
        <v>9.5759999999999987</v>
      </c>
      <c r="I464" s="619"/>
      <c r="J464" s="620"/>
      <c r="K464" s="621"/>
    </row>
    <row r="465" spans="1:11" s="34" customFormat="1" x14ac:dyDescent="0.15">
      <c r="A465" s="643"/>
      <c r="B465" s="644"/>
      <c r="C465" s="644"/>
      <c r="D465" s="644"/>
      <c r="E465" s="644"/>
      <c r="F465" s="644"/>
      <c r="G465" s="645"/>
      <c r="H465" s="65">
        <f>SUM(H464:H464)</f>
        <v>9.5759999999999987</v>
      </c>
      <c r="I465" s="64" t="s">
        <v>10</v>
      </c>
      <c r="J465" s="66">
        <f>+E468</f>
        <v>52.5</v>
      </c>
      <c r="K465" s="66">
        <f>ROUND(H465*J465,0)</f>
        <v>503</v>
      </c>
    </row>
    <row r="466" spans="1:11" s="34" customFormat="1" x14ac:dyDescent="0.15">
      <c r="A466" s="649"/>
      <c r="B466" s="147"/>
      <c r="C466" s="72" t="s">
        <v>23</v>
      </c>
      <c r="D466" s="69" t="s">
        <v>24</v>
      </c>
      <c r="E466" s="70">
        <v>50</v>
      </c>
      <c r="F466" s="70" t="s">
        <v>26</v>
      </c>
      <c r="G466" s="622"/>
      <c r="H466" s="623"/>
      <c r="I466" s="623"/>
      <c r="J466" s="623"/>
      <c r="K466" s="624"/>
    </row>
    <row r="467" spans="1:11" s="34" customFormat="1" x14ac:dyDescent="0.15">
      <c r="A467" s="650"/>
      <c r="B467" s="148"/>
      <c r="C467" s="72" t="s">
        <v>41</v>
      </c>
      <c r="D467" s="69" t="s">
        <v>24</v>
      </c>
      <c r="E467" s="70">
        <f>ROUND(E466*5%,2)</f>
        <v>2.5</v>
      </c>
      <c r="F467" s="70"/>
      <c r="G467" s="625"/>
      <c r="H467" s="626"/>
      <c r="I467" s="626"/>
      <c r="J467" s="626"/>
      <c r="K467" s="627"/>
    </row>
    <row r="468" spans="1:11" s="34" customFormat="1" x14ac:dyDescent="0.15">
      <c r="A468" s="651"/>
      <c r="B468" s="149"/>
      <c r="C468" s="72"/>
      <c r="D468" s="69" t="s">
        <v>24</v>
      </c>
      <c r="E468" s="70">
        <f>SUM(E466:E467)</f>
        <v>52.5</v>
      </c>
      <c r="F468" s="70" t="s">
        <v>26</v>
      </c>
      <c r="G468" s="628"/>
      <c r="H468" s="629"/>
      <c r="I468" s="629"/>
      <c r="J468" s="629"/>
      <c r="K468" s="630"/>
    </row>
    <row r="469" spans="1:11" x14ac:dyDescent="0.15">
      <c r="A469" s="703"/>
      <c r="B469" s="704"/>
      <c r="C469" s="704"/>
      <c r="D469" s="704"/>
      <c r="E469" s="704"/>
      <c r="F469" s="704"/>
      <c r="G469" s="704"/>
      <c r="H469" s="704"/>
      <c r="I469" s="704"/>
      <c r="J469" s="704"/>
      <c r="K469" s="705"/>
    </row>
    <row r="470" spans="1:11" s="34" customFormat="1" ht="68.25" customHeight="1" x14ac:dyDescent="0.15">
      <c r="A470" s="50">
        <v>17</v>
      </c>
      <c r="B470" s="203" t="s">
        <v>386</v>
      </c>
      <c r="C470" s="595" t="s">
        <v>217</v>
      </c>
      <c r="D470" s="596"/>
      <c r="E470" s="596"/>
      <c r="F470" s="596"/>
      <c r="G470" s="596"/>
      <c r="H470" s="596"/>
      <c r="I470" s="596"/>
      <c r="J470" s="596"/>
      <c r="K470" s="600"/>
    </row>
    <row r="471" spans="1:11" s="34" customFormat="1" x14ac:dyDescent="0.15">
      <c r="A471" s="50"/>
      <c r="B471" s="50"/>
      <c r="C471" s="68" t="s">
        <v>261</v>
      </c>
      <c r="D471" s="69">
        <v>1</v>
      </c>
      <c r="E471" s="70">
        <v>3.42</v>
      </c>
      <c r="F471" s="70"/>
      <c r="G471" s="70">
        <v>2.8</v>
      </c>
      <c r="H471" s="70">
        <f>D471*E471*G471</f>
        <v>9.5759999999999987</v>
      </c>
      <c r="I471" s="619"/>
      <c r="J471" s="620"/>
      <c r="K471" s="621"/>
    </row>
    <row r="472" spans="1:11" s="34" customFormat="1" x14ac:dyDescent="0.15">
      <c r="A472" s="643"/>
      <c r="B472" s="644"/>
      <c r="C472" s="644"/>
      <c r="D472" s="644"/>
      <c r="E472" s="644"/>
      <c r="F472" s="644"/>
      <c r="G472" s="645"/>
      <c r="H472" s="65">
        <f>SUM(H471:H471)</f>
        <v>9.5759999999999987</v>
      </c>
      <c r="I472" s="64" t="s">
        <v>10</v>
      </c>
      <c r="J472" s="66">
        <f>+E475</f>
        <v>52.5</v>
      </c>
      <c r="K472" s="66">
        <f>ROUND(H472*J472,0)</f>
        <v>503</v>
      </c>
    </row>
    <row r="473" spans="1:11" s="34" customFormat="1" x14ac:dyDescent="0.15">
      <c r="A473" s="649"/>
      <c r="B473" s="147"/>
      <c r="C473" s="72" t="s">
        <v>23</v>
      </c>
      <c r="D473" s="69" t="s">
        <v>24</v>
      </c>
      <c r="E473" s="70">
        <v>50</v>
      </c>
      <c r="F473" s="70" t="s">
        <v>26</v>
      </c>
      <c r="G473" s="622"/>
      <c r="H473" s="623"/>
      <c r="I473" s="623"/>
      <c r="J473" s="623"/>
      <c r="K473" s="624"/>
    </row>
    <row r="474" spans="1:11" s="34" customFormat="1" x14ac:dyDescent="0.15">
      <c r="A474" s="650"/>
      <c r="B474" s="148"/>
      <c r="C474" s="72" t="s">
        <v>41</v>
      </c>
      <c r="D474" s="69" t="s">
        <v>24</v>
      </c>
      <c r="E474" s="70">
        <f>ROUND(E473*5%,2)</f>
        <v>2.5</v>
      </c>
      <c r="F474" s="70"/>
      <c r="G474" s="625"/>
      <c r="H474" s="626"/>
      <c r="I474" s="626"/>
      <c r="J474" s="626"/>
      <c r="K474" s="627"/>
    </row>
    <row r="475" spans="1:11" s="34" customFormat="1" x14ac:dyDescent="0.15">
      <c r="A475" s="651"/>
      <c r="B475" s="149"/>
      <c r="C475" s="72"/>
      <c r="D475" s="69" t="s">
        <v>24</v>
      </c>
      <c r="E475" s="70">
        <f>SUM(E473:E474)</f>
        <v>52.5</v>
      </c>
      <c r="F475" s="70" t="s">
        <v>26</v>
      </c>
      <c r="G475" s="628"/>
      <c r="H475" s="629"/>
      <c r="I475" s="629"/>
      <c r="J475" s="629"/>
      <c r="K475" s="630"/>
    </row>
    <row r="476" spans="1:11" s="34" customFormat="1" x14ac:dyDescent="0.15">
      <c r="A476" s="703"/>
      <c r="B476" s="704"/>
      <c r="C476" s="704"/>
      <c r="D476" s="704"/>
      <c r="E476" s="704"/>
      <c r="F476" s="704"/>
      <c r="G476" s="704"/>
      <c r="H476" s="704"/>
      <c r="I476" s="704"/>
      <c r="J476" s="704"/>
      <c r="K476" s="705"/>
    </row>
    <row r="477" spans="1:11" s="34" customFormat="1" ht="63" x14ac:dyDescent="0.15">
      <c r="A477" s="50">
        <v>18</v>
      </c>
      <c r="B477" s="203" t="s">
        <v>387</v>
      </c>
      <c r="C477" s="595" t="s">
        <v>215</v>
      </c>
      <c r="D477" s="596"/>
      <c r="E477" s="596"/>
      <c r="F477" s="596"/>
      <c r="G477" s="596"/>
      <c r="H477" s="596"/>
      <c r="I477" s="596"/>
      <c r="J477" s="596"/>
      <c r="K477" s="600"/>
    </row>
    <row r="478" spans="1:11" s="34" customFormat="1" x14ac:dyDescent="0.15">
      <c r="A478" s="50"/>
      <c r="B478" s="50"/>
      <c r="C478" s="101" t="s">
        <v>317</v>
      </c>
      <c r="D478" s="69">
        <v>1</v>
      </c>
      <c r="E478" s="70">
        <f>70.6-3.5</f>
        <v>67.099999999999994</v>
      </c>
      <c r="F478" s="70"/>
      <c r="G478" s="70">
        <v>3</v>
      </c>
      <c r="H478" s="70">
        <f>D478*E478*G478</f>
        <v>201.29999999999998</v>
      </c>
      <c r="I478" s="579"/>
      <c r="J478" s="580"/>
      <c r="K478" s="581"/>
    </row>
    <row r="479" spans="1:11" s="34" customFormat="1" x14ac:dyDescent="0.15">
      <c r="A479" s="50"/>
      <c r="B479" s="50"/>
      <c r="C479" s="101"/>
      <c r="D479" s="69">
        <v>-0.5</v>
      </c>
      <c r="E479" s="70">
        <v>1</v>
      </c>
      <c r="F479" s="70"/>
      <c r="G479" s="70">
        <v>2.4</v>
      </c>
      <c r="H479" s="70">
        <f>D479*E479*G479</f>
        <v>-1.2</v>
      </c>
      <c r="I479" s="585"/>
      <c r="J479" s="586"/>
      <c r="K479" s="587"/>
    </row>
    <row r="480" spans="1:11" s="34" customFormat="1" x14ac:dyDescent="0.15">
      <c r="A480" s="643"/>
      <c r="B480" s="644"/>
      <c r="C480" s="644"/>
      <c r="D480" s="644"/>
      <c r="E480" s="644"/>
      <c r="F480" s="644"/>
      <c r="G480" s="645"/>
      <c r="H480" s="65">
        <f>SUM(H478:H479)</f>
        <v>200.1</v>
      </c>
      <c r="I480" s="64" t="s">
        <v>10</v>
      </c>
      <c r="J480" s="66">
        <f>+E483</f>
        <v>105</v>
      </c>
      <c r="K480" s="66">
        <f>ROUND(H480*J480,0)</f>
        <v>21011</v>
      </c>
    </row>
    <row r="481" spans="1:11" s="34" customFormat="1" x14ac:dyDescent="0.15">
      <c r="A481" s="649"/>
      <c r="B481" s="147"/>
      <c r="C481" s="72" t="s">
        <v>23</v>
      </c>
      <c r="D481" s="69" t="s">
        <v>24</v>
      </c>
      <c r="E481" s="70">
        <v>100</v>
      </c>
      <c r="F481" s="70" t="s">
        <v>26</v>
      </c>
      <c r="G481" s="622"/>
      <c r="H481" s="623"/>
      <c r="I481" s="623"/>
      <c r="J481" s="623"/>
      <c r="K481" s="624"/>
    </row>
    <row r="482" spans="1:11" s="34" customFormat="1" x14ac:dyDescent="0.15">
      <c r="A482" s="650"/>
      <c r="B482" s="148"/>
      <c r="C482" s="72" t="s">
        <v>41</v>
      </c>
      <c r="D482" s="69" t="s">
        <v>24</v>
      </c>
      <c r="E482" s="70">
        <f>ROUND(E481*5%,2)</f>
        <v>5</v>
      </c>
      <c r="F482" s="70"/>
      <c r="G482" s="625"/>
      <c r="H482" s="626"/>
      <c r="I482" s="626"/>
      <c r="J482" s="626"/>
      <c r="K482" s="627"/>
    </row>
    <row r="483" spans="1:11" s="34" customFormat="1" x14ac:dyDescent="0.15">
      <c r="A483" s="651"/>
      <c r="B483" s="149"/>
      <c r="C483" s="72"/>
      <c r="D483" s="69" t="s">
        <v>24</v>
      </c>
      <c r="E483" s="70">
        <f>SUM(E481:E482)</f>
        <v>105</v>
      </c>
      <c r="F483" s="70" t="s">
        <v>26</v>
      </c>
      <c r="G483" s="628"/>
      <c r="H483" s="629"/>
      <c r="I483" s="629"/>
      <c r="J483" s="629"/>
      <c r="K483" s="630"/>
    </row>
    <row r="484" spans="1:11" s="34" customFormat="1" x14ac:dyDescent="0.15">
      <c r="A484" s="703"/>
      <c r="B484" s="704"/>
      <c r="C484" s="704"/>
      <c r="D484" s="704"/>
      <c r="E484" s="704"/>
      <c r="F484" s="704"/>
      <c r="G484" s="704"/>
      <c r="H484" s="704"/>
      <c r="I484" s="704"/>
      <c r="J484" s="704"/>
      <c r="K484" s="705"/>
    </row>
    <row r="485" spans="1:11" s="34" customFormat="1" ht="60.75" customHeight="1" x14ac:dyDescent="0.15">
      <c r="A485" s="50">
        <v>19</v>
      </c>
      <c r="B485" s="203" t="s">
        <v>388</v>
      </c>
      <c r="C485" s="595" t="s">
        <v>216</v>
      </c>
      <c r="D485" s="596"/>
      <c r="E485" s="596"/>
      <c r="F485" s="596"/>
      <c r="G485" s="596"/>
      <c r="H485" s="596"/>
      <c r="I485" s="596"/>
      <c r="J485" s="596"/>
      <c r="K485" s="600"/>
    </row>
    <row r="486" spans="1:11" x14ac:dyDescent="0.15">
      <c r="A486" s="50"/>
      <c r="B486" s="50"/>
      <c r="C486" s="101" t="s">
        <v>317</v>
      </c>
      <c r="D486" s="69">
        <v>1</v>
      </c>
      <c r="E486" s="70">
        <f>70.6-3.5</f>
        <v>67.099999999999994</v>
      </c>
      <c r="F486" s="70"/>
      <c r="G486" s="70">
        <v>3</v>
      </c>
      <c r="H486" s="70">
        <f>D486*E486*G486</f>
        <v>201.29999999999998</v>
      </c>
      <c r="I486" s="579"/>
      <c r="J486" s="580"/>
      <c r="K486" s="581"/>
    </row>
    <row r="487" spans="1:11" x14ac:dyDescent="0.15">
      <c r="A487" s="50"/>
      <c r="B487" s="50"/>
      <c r="C487" s="101"/>
      <c r="D487" s="69">
        <v>-0.5</v>
      </c>
      <c r="E487" s="70">
        <v>1</v>
      </c>
      <c r="F487" s="70"/>
      <c r="G487" s="70">
        <v>2.4</v>
      </c>
      <c r="H487" s="70">
        <f>D487*E487*G487</f>
        <v>-1.2</v>
      </c>
      <c r="I487" s="585"/>
      <c r="J487" s="586"/>
      <c r="K487" s="587"/>
    </row>
    <row r="488" spans="1:11" x14ac:dyDescent="0.15">
      <c r="A488" s="643"/>
      <c r="B488" s="644"/>
      <c r="C488" s="644"/>
      <c r="D488" s="644"/>
      <c r="E488" s="644"/>
      <c r="F488" s="644"/>
      <c r="G488" s="645"/>
      <c r="H488" s="65">
        <f>SUM(H486:H487)</f>
        <v>200.1</v>
      </c>
      <c r="I488" s="64" t="s">
        <v>10</v>
      </c>
      <c r="J488" s="66">
        <f>+E491</f>
        <v>115.5</v>
      </c>
      <c r="K488" s="66">
        <f>ROUND(H488*J488,0)</f>
        <v>23112</v>
      </c>
    </row>
    <row r="489" spans="1:11" x14ac:dyDescent="0.15">
      <c r="A489" s="649"/>
      <c r="B489" s="147"/>
      <c r="C489" s="72" t="s">
        <v>23</v>
      </c>
      <c r="D489" s="69" t="s">
        <v>24</v>
      </c>
      <c r="E489" s="70">
        <v>110</v>
      </c>
      <c r="F489" s="70" t="s">
        <v>26</v>
      </c>
      <c r="G489" s="622"/>
      <c r="H489" s="623"/>
      <c r="I489" s="623"/>
      <c r="J489" s="623"/>
      <c r="K489" s="624"/>
    </row>
    <row r="490" spans="1:11" x14ac:dyDescent="0.15">
      <c r="A490" s="650"/>
      <c r="B490" s="148"/>
      <c r="C490" s="72" t="s">
        <v>41</v>
      </c>
      <c r="D490" s="69" t="s">
        <v>24</v>
      </c>
      <c r="E490" s="70">
        <f>ROUND(E489*5%,2)</f>
        <v>5.5</v>
      </c>
      <c r="F490" s="70"/>
      <c r="G490" s="625"/>
      <c r="H490" s="626"/>
      <c r="I490" s="626"/>
      <c r="J490" s="626"/>
      <c r="K490" s="627"/>
    </row>
    <row r="491" spans="1:11" x14ac:dyDescent="0.15">
      <c r="A491" s="651"/>
      <c r="B491" s="149"/>
      <c r="C491" s="72"/>
      <c r="D491" s="69" t="s">
        <v>24</v>
      </c>
      <c r="E491" s="70">
        <f>SUM(E489:E490)</f>
        <v>115.5</v>
      </c>
      <c r="F491" s="70" t="s">
        <v>26</v>
      </c>
      <c r="G491" s="628"/>
      <c r="H491" s="629"/>
      <c r="I491" s="629"/>
      <c r="J491" s="629"/>
      <c r="K491" s="630"/>
    </row>
    <row r="492" spans="1:11" x14ac:dyDescent="0.15">
      <c r="A492" s="703"/>
      <c r="B492" s="704"/>
      <c r="C492" s="704"/>
      <c r="D492" s="704"/>
      <c r="E492" s="704"/>
      <c r="F492" s="704"/>
      <c r="G492" s="704"/>
      <c r="H492" s="704"/>
      <c r="I492" s="704"/>
      <c r="J492" s="704"/>
      <c r="K492" s="705"/>
    </row>
    <row r="493" spans="1:11" s="34" customFormat="1" ht="67.5" customHeight="1" x14ac:dyDescent="0.15">
      <c r="A493" s="56">
        <v>20</v>
      </c>
      <c r="B493" s="203" t="s">
        <v>389</v>
      </c>
      <c r="C493" s="595" t="s">
        <v>218</v>
      </c>
      <c r="D493" s="596"/>
      <c r="E493" s="596"/>
      <c r="F493" s="596"/>
      <c r="G493" s="596"/>
      <c r="H493" s="596"/>
      <c r="I493" s="596"/>
      <c r="J493" s="596"/>
      <c r="K493" s="600"/>
    </row>
    <row r="494" spans="1:11" x14ac:dyDescent="0.15">
      <c r="A494" s="55"/>
      <c r="B494" s="55"/>
      <c r="C494" s="691"/>
      <c r="D494" s="691"/>
      <c r="E494" s="691"/>
      <c r="F494" s="691"/>
      <c r="G494" s="691"/>
      <c r="H494" s="691"/>
      <c r="I494" s="579"/>
      <c r="J494" s="580"/>
      <c r="K494" s="581"/>
    </row>
    <row r="495" spans="1:11" x14ac:dyDescent="0.15">
      <c r="A495" s="50"/>
      <c r="B495" s="50"/>
      <c r="C495" s="68" t="s">
        <v>318</v>
      </c>
      <c r="D495" s="69">
        <v>1</v>
      </c>
      <c r="E495" s="70">
        <v>214</v>
      </c>
      <c r="F495" s="70"/>
      <c r="G495" s="70"/>
      <c r="H495" s="70">
        <f>D495*E495</f>
        <v>214</v>
      </c>
      <c r="I495" s="582"/>
      <c r="J495" s="583"/>
      <c r="K495" s="584"/>
    </row>
    <row r="496" spans="1:11" x14ac:dyDescent="0.15">
      <c r="A496" s="50"/>
      <c r="B496" s="50"/>
      <c r="C496" s="68" t="s">
        <v>319</v>
      </c>
      <c r="D496" s="69">
        <v>1</v>
      </c>
      <c r="E496" s="70">
        <v>70.5</v>
      </c>
      <c r="F496" s="70"/>
      <c r="G496" s="70">
        <v>0.1</v>
      </c>
      <c r="H496" s="70">
        <f>D496*E496*G496</f>
        <v>7.0500000000000007</v>
      </c>
      <c r="I496" s="585"/>
      <c r="J496" s="586"/>
      <c r="K496" s="587"/>
    </row>
    <row r="497" spans="1:11" x14ac:dyDescent="0.15">
      <c r="A497" s="643"/>
      <c r="B497" s="644"/>
      <c r="C497" s="644"/>
      <c r="D497" s="644"/>
      <c r="E497" s="644"/>
      <c r="F497" s="644"/>
      <c r="G497" s="645"/>
      <c r="H497" s="65">
        <f>SUM(H495:H496)</f>
        <v>221.05</v>
      </c>
      <c r="I497" s="63" t="s">
        <v>10</v>
      </c>
      <c r="J497" s="102">
        <f>E500</f>
        <v>1202.25</v>
      </c>
      <c r="K497" s="66">
        <f>ROUND(H497*J497,0)</f>
        <v>265757</v>
      </c>
    </row>
    <row r="498" spans="1:11" x14ac:dyDescent="0.15">
      <c r="A498" s="649"/>
      <c r="B498" s="147"/>
      <c r="C498" s="68" t="s">
        <v>23</v>
      </c>
      <c r="D498" s="69" t="s">
        <v>24</v>
      </c>
      <c r="E498" s="70">
        <v>1145</v>
      </c>
      <c r="F498" s="70" t="s">
        <v>26</v>
      </c>
      <c r="G498" s="622"/>
      <c r="H498" s="623"/>
      <c r="I498" s="623"/>
      <c r="J498" s="623"/>
      <c r="K498" s="624"/>
    </row>
    <row r="499" spans="1:11" x14ac:dyDescent="0.15">
      <c r="A499" s="650"/>
      <c r="B499" s="148"/>
      <c r="C499" s="68" t="s">
        <v>41</v>
      </c>
      <c r="D499" s="69" t="s">
        <v>24</v>
      </c>
      <c r="E499" s="70">
        <f>+ROUND(E498*5%,2)</f>
        <v>57.25</v>
      </c>
      <c r="F499" s="70"/>
      <c r="G499" s="625"/>
      <c r="H499" s="626"/>
      <c r="I499" s="626"/>
      <c r="J499" s="626"/>
      <c r="K499" s="627"/>
    </row>
    <row r="500" spans="1:11" x14ac:dyDescent="0.15">
      <c r="A500" s="651"/>
      <c r="B500" s="149"/>
      <c r="C500" s="68"/>
      <c r="D500" s="69" t="s">
        <v>24</v>
      </c>
      <c r="E500" s="70">
        <f>SUM(E498:E499)</f>
        <v>1202.25</v>
      </c>
      <c r="F500" s="70" t="s">
        <v>26</v>
      </c>
      <c r="G500" s="628"/>
      <c r="H500" s="629"/>
      <c r="I500" s="629"/>
      <c r="J500" s="629"/>
      <c r="K500" s="630"/>
    </row>
    <row r="501" spans="1:11" x14ac:dyDescent="0.15">
      <c r="A501" s="703"/>
      <c r="B501" s="704"/>
      <c r="C501" s="704"/>
      <c r="D501" s="704"/>
      <c r="E501" s="704"/>
      <c r="F501" s="704"/>
      <c r="G501" s="704"/>
      <c r="H501" s="704"/>
      <c r="I501" s="704"/>
      <c r="J501" s="704"/>
      <c r="K501" s="705"/>
    </row>
    <row r="502" spans="1:11" ht="57" customHeight="1" x14ac:dyDescent="0.15">
      <c r="A502" s="22">
        <v>21</v>
      </c>
      <c r="B502" s="203" t="s">
        <v>390</v>
      </c>
      <c r="C502" s="595" t="s">
        <v>224</v>
      </c>
      <c r="D502" s="596"/>
      <c r="E502" s="596"/>
      <c r="F502" s="596"/>
      <c r="G502" s="596"/>
      <c r="H502" s="596"/>
      <c r="I502" s="596"/>
      <c r="J502" s="596"/>
      <c r="K502" s="600"/>
    </row>
    <row r="503" spans="1:11" x14ac:dyDescent="0.15">
      <c r="A503" s="22"/>
      <c r="B503" s="22"/>
      <c r="C503" s="68" t="s">
        <v>228</v>
      </c>
      <c r="D503" s="69">
        <v>21</v>
      </c>
      <c r="E503" s="70">
        <v>1.06</v>
      </c>
      <c r="F503" s="70">
        <v>0.15</v>
      </c>
      <c r="G503" s="70"/>
      <c r="H503" s="70">
        <f>D503*E503*F503</f>
        <v>3.339</v>
      </c>
      <c r="I503" s="579"/>
      <c r="J503" s="580"/>
      <c r="K503" s="581"/>
    </row>
    <row r="504" spans="1:11" x14ac:dyDescent="0.15">
      <c r="A504" s="22"/>
      <c r="B504" s="22"/>
      <c r="C504" s="68"/>
      <c r="D504" s="69">
        <v>20</v>
      </c>
      <c r="E504" s="70">
        <v>1.06</v>
      </c>
      <c r="F504" s="70">
        <v>0.3</v>
      </c>
      <c r="G504" s="70"/>
      <c r="H504" s="70">
        <f>D504*E504*F504</f>
        <v>6.36</v>
      </c>
      <c r="I504" s="582"/>
      <c r="J504" s="583"/>
      <c r="K504" s="584"/>
    </row>
    <row r="505" spans="1:11" x14ac:dyDescent="0.15">
      <c r="A505" s="22"/>
      <c r="B505" s="22"/>
      <c r="C505" s="68" t="s">
        <v>36</v>
      </c>
      <c r="D505" s="69">
        <v>1</v>
      </c>
      <c r="E505" s="70">
        <v>2.35</v>
      </c>
      <c r="F505" s="70">
        <v>1.05</v>
      </c>
      <c r="G505" s="70"/>
      <c r="H505" s="70">
        <f>D505*E505*F505</f>
        <v>2.4675000000000002</v>
      </c>
      <c r="I505" s="585"/>
      <c r="J505" s="586"/>
      <c r="K505" s="587"/>
    </row>
    <row r="506" spans="1:11" x14ac:dyDescent="0.15">
      <c r="A506" s="601"/>
      <c r="B506" s="602"/>
      <c r="C506" s="602"/>
      <c r="D506" s="602"/>
      <c r="E506" s="602"/>
      <c r="F506" s="602"/>
      <c r="G506" s="603"/>
      <c r="H506" s="65">
        <f>SUM(H503:H505)</f>
        <v>12.166499999999999</v>
      </c>
      <c r="I506" s="63" t="s">
        <v>10</v>
      </c>
      <c r="J506" s="102">
        <f>E509</f>
        <v>5594.4</v>
      </c>
      <c r="K506" s="66">
        <f>ROUND(H506*J506,0)</f>
        <v>68064</v>
      </c>
    </row>
    <row r="507" spans="1:11" x14ac:dyDescent="0.15">
      <c r="A507" s="589"/>
      <c r="B507" s="153"/>
      <c r="C507" s="68" t="s">
        <v>23</v>
      </c>
      <c r="D507" s="69" t="s">
        <v>24</v>
      </c>
      <c r="E507" s="70">
        <v>5328</v>
      </c>
      <c r="F507" s="70" t="s">
        <v>26</v>
      </c>
      <c r="G507" s="622"/>
      <c r="H507" s="623"/>
      <c r="I507" s="623"/>
      <c r="J507" s="623"/>
      <c r="K507" s="624"/>
    </row>
    <row r="508" spans="1:11" x14ac:dyDescent="0.15">
      <c r="A508" s="590"/>
      <c r="B508" s="154"/>
      <c r="C508" s="68" t="s">
        <v>41</v>
      </c>
      <c r="D508" s="69" t="s">
        <v>24</v>
      </c>
      <c r="E508" s="70">
        <f>+ROUND(E507*5%,2)</f>
        <v>266.39999999999998</v>
      </c>
      <c r="F508" s="70"/>
      <c r="G508" s="625"/>
      <c r="H508" s="626"/>
      <c r="I508" s="626"/>
      <c r="J508" s="626"/>
      <c r="K508" s="627"/>
    </row>
    <row r="509" spans="1:11" x14ac:dyDescent="0.15">
      <c r="A509" s="591"/>
      <c r="B509" s="155"/>
      <c r="C509" s="68"/>
      <c r="D509" s="69" t="s">
        <v>24</v>
      </c>
      <c r="E509" s="70">
        <f>SUM(E507:E508)</f>
        <v>5594.4</v>
      </c>
      <c r="F509" s="70" t="s">
        <v>26</v>
      </c>
      <c r="G509" s="628"/>
      <c r="H509" s="629"/>
      <c r="I509" s="629"/>
      <c r="J509" s="629"/>
      <c r="K509" s="630"/>
    </row>
    <row r="510" spans="1:11" x14ac:dyDescent="0.15">
      <c r="A510" s="247"/>
      <c r="B510" s="248"/>
      <c r="C510" s="249"/>
      <c r="D510" s="173"/>
      <c r="E510" s="180"/>
      <c r="F510" s="180"/>
      <c r="G510" s="178"/>
      <c r="H510" s="178"/>
      <c r="I510" s="178"/>
      <c r="J510" s="178"/>
      <c r="K510" s="179"/>
    </row>
    <row r="511" spans="1:11" ht="12.75" customHeight="1" x14ac:dyDescent="0.15">
      <c r="A511" s="22" t="s">
        <v>497</v>
      </c>
      <c r="B511" s="22"/>
      <c r="C511" s="595" t="s">
        <v>498</v>
      </c>
      <c r="D511" s="596"/>
      <c r="E511" s="596"/>
      <c r="F511" s="596"/>
      <c r="G511" s="600"/>
      <c r="H511" s="65">
        <v>26</v>
      </c>
      <c r="I511" s="63" t="s">
        <v>503</v>
      </c>
      <c r="J511" s="102">
        <v>195</v>
      </c>
      <c r="K511" s="66">
        <f>ROUND(H511*J511,0)</f>
        <v>5070</v>
      </c>
    </row>
    <row r="512" spans="1:11" x14ac:dyDescent="0.15">
      <c r="A512" s="22"/>
      <c r="B512" s="22"/>
      <c r="C512" s="619"/>
      <c r="D512" s="620"/>
      <c r="E512" s="620"/>
      <c r="F512" s="620"/>
      <c r="G512" s="621"/>
      <c r="H512" s="70"/>
      <c r="I512" s="70"/>
      <c r="J512" s="70"/>
      <c r="K512" s="70"/>
    </row>
    <row r="513" spans="1:11" ht="12.75" customHeight="1" x14ac:dyDescent="0.15">
      <c r="A513" s="22" t="s">
        <v>499</v>
      </c>
      <c r="B513" s="22"/>
      <c r="C513" s="595" t="s">
        <v>500</v>
      </c>
      <c r="D513" s="596"/>
      <c r="E513" s="596"/>
      <c r="F513" s="596"/>
      <c r="G513" s="596"/>
      <c r="H513" s="65" t="s">
        <v>504</v>
      </c>
      <c r="I513" s="63" t="s">
        <v>503</v>
      </c>
      <c r="J513" s="102">
        <v>145</v>
      </c>
      <c r="K513" s="66"/>
    </row>
    <row r="514" spans="1:11" x14ac:dyDescent="0.15">
      <c r="A514" s="22"/>
      <c r="B514" s="22"/>
      <c r="C514" s="619"/>
      <c r="D514" s="620"/>
      <c r="E514" s="620"/>
      <c r="F514" s="620"/>
      <c r="G514" s="621"/>
      <c r="H514" s="70"/>
      <c r="I514" s="70"/>
      <c r="J514" s="70"/>
      <c r="K514" s="70"/>
    </row>
    <row r="515" spans="1:11" ht="12.75" customHeight="1" x14ac:dyDescent="0.15">
      <c r="A515" s="22" t="s">
        <v>499</v>
      </c>
      <c r="B515" s="22"/>
      <c r="C515" s="595" t="s">
        <v>501</v>
      </c>
      <c r="D515" s="596"/>
      <c r="E515" s="596"/>
      <c r="F515" s="596"/>
      <c r="G515" s="596"/>
      <c r="H515" s="65" t="s">
        <v>504</v>
      </c>
      <c r="I515" s="63" t="s">
        <v>503</v>
      </c>
      <c r="J515" s="102">
        <v>145</v>
      </c>
      <c r="K515" s="66"/>
    </row>
    <row r="516" spans="1:11" x14ac:dyDescent="0.15">
      <c r="A516" s="22"/>
      <c r="B516" s="22"/>
      <c r="C516" s="619"/>
      <c r="D516" s="620"/>
      <c r="E516" s="620"/>
      <c r="F516" s="620"/>
      <c r="G516" s="621"/>
      <c r="H516" s="70"/>
      <c r="I516" s="70"/>
      <c r="J516" s="70"/>
      <c r="K516" s="70"/>
    </row>
    <row r="517" spans="1:11" ht="12.75" customHeight="1" x14ac:dyDescent="0.15">
      <c r="A517" s="22" t="s">
        <v>499</v>
      </c>
      <c r="B517" s="22"/>
      <c r="C517" s="595" t="s">
        <v>502</v>
      </c>
      <c r="D517" s="596"/>
      <c r="E517" s="596"/>
      <c r="F517" s="596"/>
      <c r="G517" s="596"/>
      <c r="H517" s="65" t="s">
        <v>504</v>
      </c>
      <c r="I517" s="63" t="s">
        <v>503</v>
      </c>
      <c r="J517" s="102">
        <v>260</v>
      </c>
      <c r="K517" s="66"/>
    </row>
    <row r="518" spans="1:11" x14ac:dyDescent="0.15">
      <c r="A518" s="592"/>
      <c r="B518" s="593"/>
      <c r="C518" s="593"/>
      <c r="D518" s="593"/>
      <c r="E518" s="593"/>
      <c r="F518" s="593"/>
      <c r="G518" s="593"/>
      <c r="H518" s="593"/>
      <c r="I518" s="593"/>
      <c r="J518" s="593"/>
      <c r="K518" s="594"/>
    </row>
    <row r="519" spans="1:11" ht="83.25" customHeight="1" x14ac:dyDescent="0.15">
      <c r="A519" s="22">
        <v>22</v>
      </c>
      <c r="B519" s="203" t="s">
        <v>391</v>
      </c>
      <c r="C519" s="595" t="s">
        <v>489</v>
      </c>
      <c r="D519" s="596"/>
      <c r="E519" s="596"/>
      <c r="F519" s="596"/>
      <c r="G519" s="596"/>
      <c r="H519" s="596"/>
      <c r="I519" s="596"/>
      <c r="J519" s="596"/>
      <c r="K519" s="600"/>
    </row>
    <row r="520" spans="1:11" x14ac:dyDescent="0.15">
      <c r="A520" s="22"/>
      <c r="B520" s="22"/>
      <c r="C520" s="68" t="s">
        <v>230</v>
      </c>
      <c r="D520" s="69">
        <v>1</v>
      </c>
      <c r="E520" s="70">
        <v>2.2999999999999998</v>
      </c>
      <c r="F520" s="70"/>
      <c r="G520" s="70">
        <v>3.15</v>
      </c>
      <c r="H520" s="70">
        <f>D520*E520*G520</f>
        <v>7.2449999999999992</v>
      </c>
      <c r="I520" s="579"/>
      <c r="J520" s="580"/>
      <c r="K520" s="581"/>
    </row>
    <row r="521" spans="1:11" x14ac:dyDescent="0.15">
      <c r="A521" s="22"/>
      <c r="B521" s="22"/>
      <c r="C521" s="68"/>
      <c r="D521" s="69">
        <v>-1</v>
      </c>
      <c r="E521" s="70">
        <v>0.9</v>
      </c>
      <c r="F521" s="70"/>
      <c r="G521" s="70">
        <v>2.4</v>
      </c>
      <c r="H521" s="70">
        <f>D521*E521*G521</f>
        <v>-2.16</v>
      </c>
      <c r="I521" s="585"/>
      <c r="J521" s="586"/>
      <c r="K521" s="587"/>
    </row>
    <row r="522" spans="1:11" x14ac:dyDescent="0.15">
      <c r="A522" s="601"/>
      <c r="B522" s="602"/>
      <c r="C522" s="602"/>
      <c r="D522" s="602"/>
      <c r="E522" s="602"/>
      <c r="F522" s="602"/>
      <c r="G522" s="603"/>
      <c r="H522" s="65">
        <f>SUM(H520:H521)</f>
        <v>5.0849999999999991</v>
      </c>
      <c r="I522" s="64" t="s">
        <v>10</v>
      </c>
      <c r="J522" s="102">
        <f>E525</f>
        <v>3526.95</v>
      </c>
      <c r="K522" s="66">
        <f>ROUND(H522*J522,0)</f>
        <v>17935</v>
      </c>
    </row>
    <row r="523" spans="1:11" x14ac:dyDescent="0.15">
      <c r="A523" s="589"/>
      <c r="B523" s="153"/>
      <c r="C523" s="68" t="s">
        <v>23</v>
      </c>
      <c r="D523" s="69" t="s">
        <v>24</v>
      </c>
      <c r="E523" s="70">
        <v>3359</v>
      </c>
      <c r="F523" s="70" t="s">
        <v>26</v>
      </c>
      <c r="G523" s="622"/>
      <c r="H523" s="623"/>
      <c r="I523" s="623"/>
      <c r="J523" s="623"/>
      <c r="K523" s="624"/>
    </row>
    <row r="524" spans="1:11" x14ac:dyDescent="0.15">
      <c r="A524" s="590"/>
      <c r="B524" s="154"/>
      <c r="C524" s="68" t="s">
        <v>41</v>
      </c>
      <c r="D524" s="69" t="s">
        <v>24</v>
      </c>
      <c r="E524" s="70">
        <f>+ROUND(E523*5%,2)</f>
        <v>167.95</v>
      </c>
      <c r="F524" s="70"/>
      <c r="G524" s="625"/>
      <c r="H524" s="626"/>
      <c r="I524" s="626"/>
      <c r="J524" s="626"/>
      <c r="K524" s="627"/>
    </row>
    <row r="525" spans="1:11" x14ac:dyDescent="0.15">
      <c r="A525" s="591"/>
      <c r="B525" s="155"/>
      <c r="C525" s="68"/>
      <c r="D525" s="69" t="s">
        <v>24</v>
      </c>
      <c r="E525" s="70">
        <f>SUM(E523:E524)</f>
        <v>3526.95</v>
      </c>
      <c r="F525" s="70" t="s">
        <v>26</v>
      </c>
      <c r="G525" s="628"/>
      <c r="H525" s="629"/>
      <c r="I525" s="629"/>
      <c r="J525" s="629"/>
      <c r="K525" s="630"/>
    </row>
    <row r="526" spans="1:11" x14ac:dyDescent="0.15">
      <c r="A526" s="592"/>
      <c r="B526" s="593"/>
      <c r="C526" s="593"/>
      <c r="D526" s="593"/>
      <c r="E526" s="593"/>
      <c r="F526" s="593"/>
      <c r="G526" s="593"/>
      <c r="H526" s="593"/>
      <c r="I526" s="593"/>
      <c r="J526" s="593"/>
      <c r="K526" s="594"/>
    </row>
    <row r="527" spans="1:11" ht="98.1" customHeight="1" x14ac:dyDescent="0.15">
      <c r="A527" s="22">
        <v>23</v>
      </c>
      <c r="B527" s="203" t="s">
        <v>392</v>
      </c>
      <c r="C527" s="595" t="s">
        <v>234</v>
      </c>
      <c r="D527" s="596"/>
      <c r="E527" s="596"/>
      <c r="F527" s="596"/>
      <c r="G527" s="596"/>
      <c r="H527" s="596"/>
      <c r="I527" s="596"/>
      <c r="J527" s="596"/>
      <c r="K527" s="600"/>
    </row>
    <row r="528" spans="1:11" x14ac:dyDescent="0.15">
      <c r="A528" s="22"/>
      <c r="B528" s="22"/>
      <c r="C528" s="68" t="s">
        <v>261</v>
      </c>
      <c r="D528" s="69">
        <v>1</v>
      </c>
      <c r="E528" s="70">
        <v>3.42</v>
      </c>
      <c r="F528" s="70"/>
      <c r="G528" s="70">
        <v>2.8</v>
      </c>
      <c r="H528" s="70">
        <f>D528*E528*G528</f>
        <v>9.5759999999999987</v>
      </c>
      <c r="I528" s="619"/>
      <c r="J528" s="620"/>
      <c r="K528" s="621"/>
    </row>
    <row r="529" spans="1:11" x14ac:dyDescent="0.15">
      <c r="A529" s="601"/>
      <c r="B529" s="602"/>
      <c r="C529" s="602"/>
      <c r="D529" s="602"/>
      <c r="E529" s="602"/>
      <c r="F529" s="602"/>
      <c r="G529" s="603"/>
      <c r="H529" s="65">
        <f>H528</f>
        <v>9.5759999999999987</v>
      </c>
      <c r="I529" s="63" t="s">
        <v>10</v>
      </c>
      <c r="J529" s="102">
        <f>E532</f>
        <v>2764.65</v>
      </c>
      <c r="K529" s="66">
        <f>ROUND(H529*J529,0)</f>
        <v>26474</v>
      </c>
    </row>
    <row r="530" spans="1:11" x14ac:dyDescent="0.15">
      <c r="A530" s="589"/>
      <c r="B530" s="153"/>
      <c r="C530" s="68" t="s">
        <v>23</v>
      </c>
      <c r="D530" s="69" t="s">
        <v>24</v>
      </c>
      <c r="E530" s="70">
        <v>2633</v>
      </c>
      <c r="F530" s="70" t="s">
        <v>26</v>
      </c>
      <c r="G530" s="622"/>
      <c r="H530" s="623"/>
      <c r="I530" s="623"/>
      <c r="J530" s="623"/>
      <c r="K530" s="624"/>
    </row>
    <row r="531" spans="1:11" x14ac:dyDescent="0.15">
      <c r="A531" s="590"/>
      <c r="B531" s="154"/>
      <c r="C531" s="68" t="s">
        <v>41</v>
      </c>
      <c r="D531" s="69" t="s">
        <v>24</v>
      </c>
      <c r="E531" s="70">
        <f>+ROUND(E530*5%,2)</f>
        <v>131.65</v>
      </c>
      <c r="F531" s="70"/>
      <c r="G531" s="625"/>
      <c r="H531" s="626"/>
      <c r="I531" s="626"/>
      <c r="J531" s="626"/>
      <c r="K531" s="627"/>
    </row>
    <row r="532" spans="1:11" x14ac:dyDescent="0.15">
      <c r="A532" s="591"/>
      <c r="B532" s="155"/>
      <c r="C532" s="68"/>
      <c r="D532" s="69" t="s">
        <v>24</v>
      </c>
      <c r="E532" s="70">
        <f>SUM(E530:E531)</f>
        <v>2764.65</v>
      </c>
      <c r="F532" s="70" t="s">
        <v>26</v>
      </c>
      <c r="G532" s="628"/>
      <c r="H532" s="629"/>
      <c r="I532" s="629"/>
      <c r="J532" s="629"/>
      <c r="K532" s="630"/>
    </row>
    <row r="533" spans="1:11" x14ac:dyDescent="0.15">
      <c r="A533" s="592"/>
      <c r="B533" s="593"/>
      <c r="C533" s="593"/>
      <c r="D533" s="593"/>
      <c r="E533" s="593"/>
      <c r="F533" s="593"/>
      <c r="G533" s="593"/>
      <c r="H533" s="593"/>
      <c r="I533" s="593"/>
      <c r="J533" s="593"/>
      <c r="K533" s="594"/>
    </row>
    <row r="534" spans="1:11" ht="93.75" customHeight="1" x14ac:dyDescent="0.15">
      <c r="A534" s="22">
        <v>24</v>
      </c>
      <c r="B534" s="203" t="s">
        <v>393</v>
      </c>
      <c r="C534" s="595" t="s">
        <v>242</v>
      </c>
      <c r="D534" s="596"/>
      <c r="E534" s="596"/>
      <c r="F534" s="596"/>
      <c r="G534" s="596"/>
      <c r="H534" s="596"/>
      <c r="I534" s="596"/>
      <c r="J534" s="596"/>
      <c r="K534" s="600"/>
    </row>
    <row r="535" spans="1:11" x14ac:dyDescent="0.15">
      <c r="A535" s="22"/>
      <c r="B535" s="22"/>
      <c r="C535" s="68" t="s">
        <v>243</v>
      </c>
      <c r="D535" s="69"/>
      <c r="E535" s="70"/>
      <c r="F535" s="70"/>
      <c r="G535" s="70"/>
      <c r="H535" s="68"/>
      <c r="I535" s="68"/>
      <c r="J535" s="804"/>
      <c r="K535" s="806"/>
    </row>
    <row r="536" spans="1:11" x14ac:dyDescent="0.15">
      <c r="A536" s="22"/>
      <c r="B536" s="22"/>
      <c r="C536" s="68" t="s">
        <v>244</v>
      </c>
      <c r="D536" s="69">
        <v>2</v>
      </c>
      <c r="E536" s="70">
        <v>2.9</v>
      </c>
      <c r="F536" s="70">
        <v>0.9</v>
      </c>
      <c r="G536" s="70"/>
      <c r="H536" s="70">
        <f>D536*E536*F536</f>
        <v>5.22</v>
      </c>
      <c r="I536" s="68"/>
      <c r="J536" s="807"/>
      <c r="K536" s="809"/>
    </row>
    <row r="537" spans="1:11" x14ac:dyDescent="0.15">
      <c r="A537" s="22"/>
      <c r="B537" s="22"/>
      <c r="C537" s="68"/>
      <c r="D537" s="69"/>
      <c r="E537" s="70"/>
      <c r="F537" s="70"/>
      <c r="G537" s="70"/>
      <c r="H537" s="71">
        <f>SUM(H536:H536)</f>
        <v>5.22</v>
      </c>
      <c r="I537" s="67" t="s">
        <v>10</v>
      </c>
      <c r="J537" s="810"/>
      <c r="K537" s="812"/>
    </row>
    <row r="538" spans="1:11" x14ac:dyDescent="0.15">
      <c r="A538" s="117"/>
      <c r="B538" s="117"/>
      <c r="C538" s="118" t="s">
        <v>246</v>
      </c>
      <c r="D538" s="643"/>
      <c r="E538" s="644"/>
      <c r="F538" s="644"/>
      <c r="G538" s="645"/>
      <c r="H538" s="65">
        <f>H537*8</f>
        <v>41.76</v>
      </c>
      <c r="I538" s="64" t="s">
        <v>247</v>
      </c>
      <c r="J538" s="102">
        <f>E541</f>
        <v>593.25</v>
      </c>
      <c r="K538" s="66">
        <f>ROUND(H538*J538,0)</f>
        <v>24774</v>
      </c>
    </row>
    <row r="539" spans="1:11" x14ac:dyDescent="0.15">
      <c r="A539" s="589"/>
      <c r="B539" s="153"/>
      <c r="C539" s="68" t="s">
        <v>23</v>
      </c>
      <c r="D539" s="69" t="s">
        <v>24</v>
      </c>
      <c r="E539" s="70">
        <v>565</v>
      </c>
      <c r="F539" s="70" t="s">
        <v>26</v>
      </c>
      <c r="G539" s="622"/>
      <c r="H539" s="623"/>
      <c r="I539" s="623"/>
      <c r="J539" s="623"/>
      <c r="K539" s="624"/>
    </row>
    <row r="540" spans="1:11" x14ac:dyDescent="0.15">
      <c r="A540" s="590"/>
      <c r="B540" s="154"/>
      <c r="C540" s="68" t="s">
        <v>41</v>
      </c>
      <c r="D540" s="69" t="s">
        <v>24</v>
      </c>
      <c r="E540" s="70">
        <f>+ROUND(E539*5%,2)</f>
        <v>28.25</v>
      </c>
      <c r="F540" s="70"/>
      <c r="G540" s="625"/>
      <c r="H540" s="626"/>
      <c r="I540" s="626"/>
      <c r="J540" s="626"/>
      <c r="K540" s="627"/>
    </row>
    <row r="541" spans="1:11" x14ac:dyDescent="0.15">
      <c r="A541" s="591"/>
      <c r="B541" s="155"/>
      <c r="C541" s="68"/>
      <c r="D541" s="69" t="s">
        <v>24</v>
      </c>
      <c r="E541" s="70">
        <f>SUM(E539:E540)</f>
        <v>593.25</v>
      </c>
      <c r="F541" s="70" t="s">
        <v>26</v>
      </c>
      <c r="G541" s="628"/>
      <c r="H541" s="629"/>
      <c r="I541" s="629"/>
      <c r="J541" s="629"/>
      <c r="K541" s="630"/>
    </row>
    <row r="542" spans="1:11" x14ac:dyDescent="0.15">
      <c r="A542" s="703"/>
      <c r="B542" s="704"/>
      <c r="C542" s="704"/>
      <c r="D542" s="704"/>
      <c r="E542" s="704"/>
      <c r="F542" s="704"/>
      <c r="G542" s="704"/>
      <c r="H542" s="704"/>
      <c r="I542" s="704"/>
      <c r="J542" s="704"/>
      <c r="K542" s="705"/>
    </row>
    <row r="543" spans="1:11" ht="111.75" customHeight="1" x14ac:dyDescent="0.15">
      <c r="A543" s="50">
        <v>25</v>
      </c>
      <c r="B543" s="203" t="s">
        <v>394</v>
      </c>
      <c r="C543" s="595" t="s">
        <v>305</v>
      </c>
      <c r="D543" s="596"/>
      <c r="E543" s="596"/>
      <c r="F543" s="596"/>
      <c r="G543" s="596"/>
      <c r="H543" s="596"/>
      <c r="I543" s="596"/>
      <c r="J543" s="596"/>
      <c r="K543" s="600"/>
    </row>
    <row r="544" spans="1:11" x14ac:dyDescent="0.15">
      <c r="A544" s="50"/>
      <c r="B544" s="50"/>
      <c r="C544" s="101" t="s">
        <v>338</v>
      </c>
      <c r="D544" s="69">
        <v>1</v>
      </c>
      <c r="E544" s="70">
        <v>78.900000000000006</v>
      </c>
      <c r="F544" s="70"/>
      <c r="G544" s="70">
        <v>2</v>
      </c>
      <c r="H544" s="70">
        <f>D544*E544*G544</f>
        <v>157.80000000000001</v>
      </c>
      <c r="I544" s="619"/>
      <c r="J544" s="620"/>
      <c r="K544" s="621"/>
    </row>
    <row r="545" spans="1:11" x14ac:dyDescent="0.15">
      <c r="A545" s="643"/>
      <c r="B545" s="644"/>
      <c r="C545" s="644"/>
      <c r="D545" s="644"/>
      <c r="E545" s="644"/>
      <c r="F545" s="644"/>
      <c r="G545" s="645"/>
      <c r="H545" s="65">
        <f>H544</f>
        <v>157.80000000000001</v>
      </c>
      <c r="I545" s="64" t="s">
        <v>10</v>
      </c>
      <c r="J545" s="102">
        <f>E548</f>
        <v>1575</v>
      </c>
      <c r="K545" s="66">
        <f>ROUND(H545*J545,0)</f>
        <v>248535</v>
      </c>
    </row>
    <row r="546" spans="1:11" x14ac:dyDescent="0.15">
      <c r="A546" s="649"/>
      <c r="B546" s="147"/>
      <c r="C546" s="72" t="s">
        <v>23</v>
      </c>
      <c r="D546" s="69" t="s">
        <v>24</v>
      </c>
      <c r="E546" s="70">
        <v>1500</v>
      </c>
      <c r="F546" s="73" t="s">
        <v>26</v>
      </c>
      <c r="G546" s="622"/>
      <c r="H546" s="623"/>
      <c r="I546" s="623"/>
      <c r="J546" s="623"/>
      <c r="K546" s="624"/>
    </row>
    <row r="547" spans="1:11" x14ac:dyDescent="0.15">
      <c r="A547" s="650"/>
      <c r="B547" s="148"/>
      <c r="C547" s="72" t="s">
        <v>41</v>
      </c>
      <c r="D547" s="69" t="s">
        <v>24</v>
      </c>
      <c r="E547" s="70">
        <f>ROUND(E546*5%,2)</f>
        <v>75</v>
      </c>
      <c r="F547" s="70"/>
      <c r="G547" s="625"/>
      <c r="H547" s="626"/>
      <c r="I547" s="626"/>
      <c r="J547" s="626"/>
      <c r="K547" s="627"/>
    </row>
    <row r="548" spans="1:11" x14ac:dyDescent="0.15">
      <c r="A548" s="651"/>
      <c r="B548" s="149"/>
      <c r="C548" s="72"/>
      <c r="D548" s="69" t="s">
        <v>24</v>
      </c>
      <c r="E548" s="70">
        <f>SUM(E546:E547)</f>
        <v>1575</v>
      </c>
      <c r="F548" s="73" t="s">
        <v>26</v>
      </c>
      <c r="G548" s="628"/>
      <c r="H548" s="629"/>
      <c r="I548" s="629"/>
      <c r="J548" s="629"/>
      <c r="K548" s="630"/>
    </row>
    <row r="549" spans="1:11" x14ac:dyDescent="0.15">
      <c r="A549" s="703"/>
      <c r="B549" s="704"/>
      <c r="C549" s="704"/>
      <c r="D549" s="704"/>
      <c r="E549" s="704"/>
      <c r="F549" s="704"/>
      <c r="G549" s="704"/>
      <c r="H549" s="704"/>
      <c r="I549" s="704"/>
      <c r="J549" s="704"/>
      <c r="K549" s="705"/>
    </row>
    <row r="550" spans="1:11" ht="113.85" customHeight="1" x14ac:dyDescent="0.15">
      <c r="A550" s="50">
        <v>26</v>
      </c>
      <c r="B550" s="203" t="s">
        <v>395</v>
      </c>
      <c r="C550" s="595" t="s">
        <v>306</v>
      </c>
      <c r="D550" s="596"/>
      <c r="E550" s="596"/>
      <c r="F550" s="596"/>
      <c r="G550" s="596"/>
      <c r="H550" s="596"/>
      <c r="I550" s="596"/>
      <c r="J550" s="596"/>
      <c r="K550" s="600"/>
    </row>
    <row r="551" spans="1:11" x14ac:dyDescent="0.15">
      <c r="A551" s="50"/>
      <c r="B551" s="156"/>
      <c r="C551" s="733" t="s">
        <v>260</v>
      </c>
      <c r="D551" s="734"/>
      <c r="E551" s="734"/>
      <c r="F551" s="734"/>
      <c r="G551" s="734"/>
      <c r="H551" s="735"/>
      <c r="I551" s="579"/>
      <c r="J551" s="580"/>
      <c r="K551" s="581"/>
    </row>
    <row r="552" spans="1:11" x14ac:dyDescent="0.15">
      <c r="A552" s="649"/>
      <c r="B552" s="147"/>
      <c r="C552" s="616"/>
      <c r="D552" s="69">
        <v>1</v>
      </c>
      <c r="E552" s="70">
        <v>3.1</v>
      </c>
      <c r="F552" s="70">
        <v>1.45</v>
      </c>
      <c r="G552" s="70"/>
      <c r="H552" s="70">
        <f>D552*E552*F552</f>
        <v>4.4950000000000001</v>
      </c>
      <c r="I552" s="582"/>
      <c r="J552" s="583"/>
      <c r="K552" s="584"/>
    </row>
    <row r="553" spans="1:11" x14ac:dyDescent="0.15">
      <c r="A553" s="650"/>
      <c r="B553" s="148"/>
      <c r="C553" s="617"/>
      <c r="D553" s="69">
        <v>2</v>
      </c>
      <c r="E553" s="70">
        <v>3.1</v>
      </c>
      <c r="F553" s="70"/>
      <c r="G553" s="70">
        <v>1.7</v>
      </c>
      <c r="H553" s="70">
        <f>D553*E553*G553</f>
        <v>10.54</v>
      </c>
      <c r="I553" s="582"/>
      <c r="J553" s="583"/>
      <c r="K553" s="584"/>
    </row>
    <row r="554" spans="1:11" x14ac:dyDescent="0.15">
      <c r="A554" s="651"/>
      <c r="B554" s="149"/>
      <c r="C554" s="618"/>
      <c r="D554" s="69">
        <v>2</v>
      </c>
      <c r="E554" s="70">
        <v>8</v>
      </c>
      <c r="F554" s="70"/>
      <c r="G554" s="70">
        <v>1.7</v>
      </c>
      <c r="H554" s="70">
        <f>D554*E554*G554</f>
        <v>27.2</v>
      </c>
      <c r="I554" s="585"/>
      <c r="J554" s="586"/>
      <c r="K554" s="587"/>
    </row>
    <row r="555" spans="1:11" x14ac:dyDescent="0.15">
      <c r="A555" s="643"/>
      <c r="B555" s="644"/>
      <c r="C555" s="644"/>
      <c r="D555" s="644"/>
      <c r="E555" s="644"/>
      <c r="F555" s="644"/>
      <c r="G555" s="645"/>
      <c r="H555" s="65">
        <f>SUM(H552:H554)</f>
        <v>42.234999999999999</v>
      </c>
      <c r="I555" s="64" t="s">
        <v>10</v>
      </c>
      <c r="J555" s="102">
        <f>E558</f>
        <v>2572.5</v>
      </c>
      <c r="K555" s="66">
        <f>ROUND(H555*J555,0)</f>
        <v>108650</v>
      </c>
    </row>
    <row r="556" spans="1:11" x14ac:dyDescent="0.15">
      <c r="A556" s="649"/>
      <c r="B556" s="147"/>
      <c r="C556" s="72" t="s">
        <v>23</v>
      </c>
      <c r="D556" s="69" t="s">
        <v>24</v>
      </c>
      <c r="E556" s="70">
        <v>2450</v>
      </c>
      <c r="F556" s="73" t="s">
        <v>26</v>
      </c>
      <c r="G556" s="622"/>
      <c r="H556" s="623"/>
      <c r="I556" s="623"/>
      <c r="J556" s="623"/>
      <c r="K556" s="624"/>
    </row>
    <row r="557" spans="1:11" x14ac:dyDescent="0.15">
      <c r="A557" s="650"/>
      <c r="B557" s="148"/>
      <c r="C557" s="72" t="s">
        <v>41</v>
      </c>
      <c r="D557" s="69" t="s">
        <v>24</v>
      </c>
      <c r="E557" s="70">
        <f>ROUND(E556*5%,2)</f>
        <v>122.5</v>
      </c>
      <c r="F557" s="70"/>
      <c r="G557" s="625"/>
      <c r="H557" s="626"/>
      <c r="I557" s="626"/>
      <c r="J557" s="626"/>
      <c r="K557" s="627"/>
    </row>
    <row r="558" spans="1:11" x14ac:dyDescent="0.15">
      <c r="A558" s="651"/>
      <c r="B558" s="149"/>
      <c r="C558" s="72"/>
      <c r="D558" s="69" t="s">
        <v>24</v>
      </c>
      <c r="E558" s="70">
        <f>SUM(E556:E557)</f>
        <v>2572.5</v>
      </c>
      <c r="F558" s="73" t="s">
        <v>26</v>
      </c>
      <c r="G558" s="628"/>
      <c r="H558" s="629"/>
      <c r="I558" s="629"/>
      <c r="J558" s="629"/>
      <c r="K558" s="630"/>
    </row>
    <row r="559" spans="1:11" x14ac:dyDescent="0.15">
      <c r="A559" s="703"/>
      <c r="B559" s="704"/>
      <c r="C559" s="704"/>
      <c r="D559" s="704"/>
      <c r="E559" s="704"/>
      <c r="F559" s="704"/>
      <c r="G559" s="704"/>
      <c r="H559" s="704"/>
      <c r="I559" s="704"/>
      <c r="J559" s="704"/>
      <c r="K559" s="705"/>
    </row>
    <row r="560" spans="1:11" ht="22.5" customHeight="1" x14ac:dyDescent="0.15">
      <c r="A560" s="814" t="s">
        <v>311</v>
      </c>
      <c r="B560" s="815"/>
      <c r="C560" s="815"/>
      <c r="D560" s="815"/>
      <c r="E560" s="815"/>
      <c r="F560" s="815"/>
      <c r="G560" s="815"/>
      <c r="H560" s="815"/>
      <c r="I560" s="815"/>
      <c r="J560" s="816"/>
      <c r="K560" s="140">
        <f>SUM(K8:K559)</f>
        <v>6880857.4281157497</v>
      </c>
    </row>
    <row r="561" spans="1:11" x14ac:dyDescent="0.15">
      <c r="A561" s="17"/>
      <c r="B561" s="17"/>
      <c r="C561" s="42"/>
      <c r="D561" s="17"/>
      <c r="E561" s="18"/>
      <c r="F561" s="18"/>
      <c r="G561" s="18"/>
      <c r="H561" s="18"/>
      <c r="I561" s="17"/>
      <c r="J561" s="61"/>
      <c r="K561" s="61"/>
    </row>
  </sheetData>
  <mergeCells count="289">
    <mergeCell ref="C49:K49"/>
    <mergeCell ref="A180:K180"/>
    <mergeCell ref="A223:K223"/>
    <mergeCell ref="J75:K81"/>
    <mergeCell ref="C55:C68"/>
    <mergeCell ref="C193:C202"/>
    <mergeCell ref="A498:A500"/>
    <mergeCell ref="A501:K501"/>
    <mergeCell ref="C493:K493"/>
    <mergeCell ref="I494:K496"/>
    <mergeCell ref="C418:G418"/>
    <mergeCell ref="C433:K433"/>
    <mergeCell ref="G428:K431"/>
    <mergeCell ref="F419:G419"/>
    <mergeCell ref="C428:F428"/>
    <mergeCell ref="C485:K485"/>
    <mergeCell ref="A484:K484"/>
    <mergeCell ref="A459:A461"/>
    <mergeCell ref="A480:G480"/>
    <mergeCell ref="I478:K479"/>
    <mergeCell ref="C420:F420"/>
    <mergeCell ref="G420:K423"/>
    <mergeCell ref="A420:A423"/>
    <mergeCell ref="A458:G458"/>
    <mergeCell ref="A1:K1"/>
    <mergeCell ref="A2:K2"/>
    <mergeCell ref="C3:H3"/>
    <mergeCell ref="A12:G12"/>
    <mergeCell ref="A17:K17"/>
    <mergeCell ref="A7:K7"/>
    <mergeCell ref="A6:K6"/>
    <mergeCell ref="C8:K8"/>
    <mergeCell ref="I10:K11"/>
    <mergeCell ref="C10:H10"/>
    <mergeCell ref="C9:K9"/>
    <mergeCell ref="A10:A11"/>
    <mergeCell ref="A187:A191"/>
    <mergeCell ref="A227:A230"/>
    <mergeCell ref="C227:C230"/>
    <mergeCell ref="C208:K208"/>
    <mergeCell ref="C268:H268"/>
    <mergeCell ref="C135:H135"/>
    <mergeCell ref="A95:A120"/>
    <mergeCell ref="A73:K73"/>
    <mergeCell ref="G70:K72"/>
    <mergeCell ref="A70:A72"/>
    <mergeCell ref="A86:K86"/>
    <mergeCell ref="G83:K85"/>
    <mergeCell ref="C130:C134"/>
    <mergeCell ref="G122:K125"/>
    <mergeCell ref="C122:F122"/>
    <mergeCell ref="A193:A202"/>
    <mergeCell ref="A232:A234"/>
    <mergeCell ref="C74:K74"/>
    <mergeCell ref="C13:F13"/>
    <mergeCell ref="C43:F43"/>
    <mergeCell ref="G13:K16"/>
    <mergeCell ref="C21:C25"/>
    <mergeCell ref="A42:G42"/>
    <mergeCell ref="A13:A16"/>
    <mergeCell ref="C18:K18"/>
    <mergeCell ref="C96:C100"/>
    <mergeCell ref="C101:C114"/>
    <mergeCell ref="A20:A41"/>
    <mergeCell ref="C26:C39"/>
    <mergeCell ref="C19:K19"/>
    <mergeCell ref="C93:K93"/>
    <mergeCell ref="C95:H95"/>
    <mergeCell ref="I95:K120"/>
    <mergeCell ref="A47:K47"/>
    <mergeCell ref="A69:G69"/>
    <mergeCell ref="A44:A46"/>
    <mergeCell ref="G43:K46"/>
    <mergeCell ref="I50:K68"/>
    <mergeCell ref="I20:K41"/>
    <mergeCell ref="C20:H20"/>
    <mergeCell ref="C48:K48"/>
    <mergeCell ref="A49:A68"/>
    <mergeCell ref="C181:H181"/>
    <mergeCell ref="C182:C185"/>
    <mergeCell ref="C50:C54"/>
    <mergeCell ref="G232:K234"/>
    <mergeCell ref="C115:C117"/>
    <mergeCell ref="C94:K94"/>
    <mergeCell ref="I156:K177"/>
    <mergeCell ref="A156:A177"/>
    <mergeCell ref="C156:C160"/>
    <mergeCell ref="C161:C175"/>
    <mergeCell ref="I187:K202"/>
    <mergeCell ref="I181:K185"/>
    <mergeCell ref="C192:H192"/>
    <mergeCell ref="A186:G186"/>
    <mergeCell ref="A182:A185"/>
    <mergeCell ref="A150:G150"/>
    <mergeCell ref="A121:G121"/>
    <mergeCell ref="C129:H129"/>
    <mergeCell ref="C136:C149"/>
    <mergeCell ref="I129:K149"/>
    <mergeCell ref="C127:K127"/>
    <mergeCell ref="A126:K126"/>
    <mergeCell ref="A122:A125"/>
    <mergeCell ref="A129:A149"/>
    <mergeCell ref="C128:K128"/>
    <mergeCell ref="A203:G203"/>
    <mergeCell ref="A560:J560"/>
    <mergeCell ref="A314:A316"/>
    <mergeCell ref="A384:K384"/>
    <mergeCell ref="G314:K316"/>
    <mergeCell ref="A307:K307"/>
    <mergeCell ref="A407:A411"/>
    <mergeCell ref="A413:A417"/>
    <mergeCell ref="C494:H494"/>
    <mergeCell ref="A404:K404"/>
    <mergeCell ref="C394:F394"/>
    <mergeCell ref="G264:K266"/>
    <mergeCell ref="I226:K230"/>
    <mergeCell ref="A264:A266"/>
    <mergeCell ref="I236:K247"/>
    <mergeCell ref="I249:K262"/>
    <mergeCell ref="I209:K221"/>
    <mergeCell ref="A222:G222"/>
    <mergeCell ref="A209:A221"/>
    <mergeCell ref="A235:K235"/>
    <mergeCell ref="C225:K225"/>
    <mergeCell ref="C155:K155"/>
    <mergeCell ref="A178:G178"/>
    <mergeCell ref="A249:A262"/>
    <mergeCell ref="A231:G231"/>
    <mergeCell ref="C317:K317"/>
    <mergeCell ref="C209:C212"/>
    <mergeCell ref="C213:C221"/>
    <mergeCell ref="A304:A306"/>
    <mergeCell ref="A309:A312"/>
    <mergeCell ref="C308:H308"/>
    <mergeCell ref="A269:A290"/>
    <mergeCell ref="A292:G292"/>
    <mergeCell ref="A298:A302"/>
    <mergeCell ref="A303:G303"/>
    <mergeCell ref="I297:K302"/>
    <mergeCell ref="C249:C262"/>
    <mergeCell ref="A263:G263"/>
    <mergeCell ref="C269:C290"/>
    <mergeCell ref="C226:H226"/>
    <mergeCell ref="A236:A247"/>
    <mergeCell ref="A248:K248"/>
    <mergeCell ref="A313:G313"/>
    <mergeCell ref="C297:H297"/>
    <mergeCell ref="C224:K224"/>
    <mergeCell ref="G556:K558"/>
    <mergeCell ref="A556:A558"/>
    <mergeCell ref="C550:K550"/>
    <mergeCell ref="A549:K549"/>
    <mergeCell ref="A545:G545"/>
    <mergeCell ref="G546:K548"/>
    <mergeCell ref="A555:G555"/>
    <mergeCell ref="C552:C554"/>
    <mergeCell ref="A546:A548"/>
    <mergeCell ref="C551:H551"/>
    <mergeCell ref="C527:K527"/>
    <mergeCell ref="A440:K440"/>
    <mergeCell ref="I520:K521"/>
    <mergeCell ref="A518:K518"/>
    <mergeCell ref="G523:K525"/>
    <mergeCell ref="C412:H412"/>
    <mergeCell ref="C470:K470"/>
    <mergeCell ref="A476:K476"/>
    <mergeCell ref="G473:K475"/>
    <mergeCell ref="I471:K471"/>
    <mergeCell ref="I434:K435"/>
    <mergeCell ref="C413:H413"/>
    <mergeCell ref="I449:K450"/>
    <mergeCell ref="A465:G465"/>
    <mergeCell ref="A462:K462"/>
    <mergeCell ref="I464:K464"/>
    <mergeCell ref="A473:A475"/>
    <mergeCell ref="C424:K424"/>
    <mergeCell ref="I425:K426"/>
    <mergeCell ref="I503:K505"/>
    <mergeCell ref="A447:K447"/>
    <mergeCell ref="A469:K469"/>
    <mergeCell ref="G466:K468"/>
    <mergeCell ref="G452:K454"/>
    <mergeCell ref="C441:K441"/>
    <mergeCell ref="G481:K483"/>
    <mergeCell ref="A481:A483"/>
    <mergeCell ref="I486:K487"/>
    <mergeCell ref="I442:K442"/>
    <mergeCell ref="G444:K446"/>
    <mergeCell ref="A466:A468"/>
    <mergeCell ref="C477:K477"/>
    <mergeCell ref="C456:K456"/>
    <mergeCell ref="I457:K457"/>
    <mergeCell ref="A472:G472"/>
    <mergeCell ref="A455:K455"/>
    <mergeCell ref="C463:K463"/>
    <mergeCell ref="G459:K461"/>
    <mergeCell ref="A452:A454"/>
    <mergeCell ref="A552:A554"/>
    <mergeCell ref="A497:G497"/>
    <mergeCell ref="I528:K528"/>
    <mergeCell ref="J535:K537"/>
    <mergeCell ref="G539:K541"/>
    <mergeCell ref="I551:K554"/>
    <mergeCell ref="A559:K559"/>
    <mergeCell ref="I544:K544"/>
    <mergeCell ref="G489:K491"/>
    <mergeCell ref="A489:A491"/>
    <mergeCell ref="A492:K492"/>
    <mergeCell ref="A542:K542"/>
    <mergeCell ref="A523:A525"/>
    <mergeCell ref="C513:G513"/>
    <mergeCell ref="C515:G515"/>
    <mergeCell ref="C517:G517"/>
    <mergeCell ref="C512:G512"/>
    <mergeCell ref="C514:G514"/>
    <mergeCell ref="C516:G516"/>
    <mergeCell ref="A539:A541"/>
    <mergeCell ref="C534:K534"/>
    <mergeCell ref="A530:A532"/>
    <mergeCell ref="A533:K533"/>
    <mergeCell ref="G530:K532"/>
    <mergeCell ref="I268:K291"/>
    <mergeCell ref="A379:A382"/>
    <mergeCell ref="A318:A321"/>
    <mergeCell ref="I318:K321"/>
    <mergeCell ref="C323:C332"/>
    <mergeCell ref="C334:C347"/>
    <mergeCell ref="A322:A332"/>
    <mergeCell ref="A334:A347"/>
    <mergeCell ref="C543:K543"/>
    <mergeCell ref="A488:G488"/>
    <mergeCell ref="A526:K526"/>
    <mergeCell ref="A529:G529"/>
    <mergeCell ref="D538:G538"/>
    <mergeCell ref="C519:K519"/>
    <mergeCell ref="A522:G522"/>
    <mergeCell ref="I322:K332"/>
    <mergeCell ref="I334:K347"/>
    <mergeCell ref="C399:K399"/>
    <mergeCell ref="G394:K397"/>
    <mergeCell ref="A393:G393"/>
    <mergeCell ref="G507:K509"/>
    <mergeCell ref="A507:A509"/>
    <mergeCell ref="C502:K502"/>
    <mergeCell ref="A506:G506"/>
    <mergeCell ref="A437:A439"/>
    <mergeCell ref="G437:K439"/>
    <mergeCell ref="A432:K432"/>
    <mergeCell ref="A428:A431"/>
    <mergeCell ref="G293:K295"/>
    <mergeCell ref="I308:K312"/>
    <mergeCell ref="G304:K306"/>
    <mergeCell ref="A293:A295"/>
    <mergeCell ref="A296:K296"/>
    <mergeCell ref="I406:K418"/>
    <mergeCell ref="A398:K398"/>
    <mergeCell ref="A395:A397"/>
    <mergeCell ref="G401:K403"/>
    <mergeCell ref="A401:A403"/>
    <mergeCell ref="C405:K405"/>
    <mergeCell ref="C406:H406"/>
    <mergeCell ref="C407:H407"/>
    <mergeCell ref="C318:C321"/>
    <mergeCell ref="C385:K385"/>
    <mergeCell ref="I386:K392"/>
    <mergeCell ref="I379:K382"/>
    <mergeCell ref="I373:K377"/>
    <mergeCell ref="A373:A377"/>
    <mergeCell ref="A383:G383"/>
    <mergeCell ref="C87:K87"/>
    <mergeCell ref="C88:G88"/>
    <mergeCell ref="G90:K92"/>
    <mergeCell ref="C511:G511"/>
    <mergeCell ref="C349:C371"/>
    <mergeCell ref="A349:A371"/>
    <mergeCell ref="I349:K371"/>
    <mergeCell ref="C373:C377"/>
    <mergeCell ref="C379:C382"/>
    <mergeCell ref="A443:G443"/>
    <mergeCell ref="A436:G436"/>
    <mergeCell ref="A427:G427"/>
    <mergeCell ref="G498:K500"/>
    <mergeCell ref="A451:G451"/>
    <mergeCell ref="A267:K267"/>
    <mergeCell ref="C236:H236"/>
    <mergeCell ref="C237:C247"/>
    <mergeCell ref="A419:E419"/>
    <mergeCell ref="C448:K448"/>
    <mergeCell ref="A444:A446"/>
  </mergeCells>
  <printOptions horizontalCentered="1" gridLines="1"/>
  <pageMargins left="0.70866141732283472" right="0.70866141732283472" top="0.74803149606299213" bottom="0.74803149606299213" header="0.31496062992125984" footer="0.31496062992125984"/>
  <pageSetup paperSize="9" scale="67" fitToHeight="0" orientation="portrait" r:id="rId1"/>
  <headerFooter>
    <oddFooter>&amp;C&amp;"Avenir LT Std 35 Light,Regular"&amp;8©Myriad Geometries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777"/>
  <sheetViews>
    <sheetView topLeftCell="A494" workbookViewId="0">
      <selection activeCell="H502" sqref="H502:L504"/>
    </sheetView>
  </sheetViews>
  <sheetFormatPr defaultColWidth="9.203125" defaultRowHeight="12.75" x14ac:dyDescent="0.15"/>
  <cols>
    <col min="1" max="1" width="6.1796875" style="33" customWidth="1"/>
    <col min="2" max="2" width="12.2265625" style="33" customWidth="1"/>
    <col min="3" max="3" width="22.390625" style="14" customWidth="1"/>
    <col min="4" max="4" width="4.66796875" style="14" customWidth="1"/>
    <col min="5" max="5" width="4.39453125" style="33" bestFit="1" customWidth="1"/>
    <col min="6" max="6" width="12.2265625" style="33" customWidth="1"/>
    <col min="7" max="7" width="8.515625" style="14" customWidth="1"/>
    <col min="8" max="8" width="10.44140625" style="33" customWidth="1"/>
    <col min="9" max="9" width="8.2421875" style="14" customWidth="1"/>
    <col min="10" max="10" width="5.6328125" style="33" customWidth="1"/>
    <col min="11" max="11" width="13.05078125" style="62" customWidth="1"/>
    <col min="12" max="12" width="13.875" style="62" bestFit="1" customWidth="1"/>
    <col min="13" max="13" width="11.5390625" style="14" bestFit="1" customWidth="1"/>
    <col min="14" max="15" width="10.44140625" style="14" bestFit="1" customWidth="1"/>
    <col min="16" max="16384" width="9.203125" style="14"/>
  </cols>
  <sheetData>
    <row r="1" spans="1:19" s="13" customFormat="1" ht="57.6" customHeight="1" x14ac:dyDescent="0.15">
      <c r="A1" s="748" t="str">
        <f>ABSTRACT!A2</f>
        <v xml:space="preserve">DETAILED BILL OF QUANTITIES FOR THE PROPOSED CONSTRUCTION OF COMMERCIAL BUILDING FOR KSSFCL AT MYSURU. </v>
      </c>
      <c r="B1" s="748"/>
      <c r="C1" s="748"/>
      <c r="D1" s="748"/>
      <c r="E1" s="748"/>
      <c r="F1" s="748"/>
      <c r="G1" s="748"/>
      <c r="H1" s="748"/>
      <c r="I1" s="748"/>
      <c r="J1" s="748"/>
      <c r="K1" s="748"/>
      <c r="L1" s="748"/>
      <c r="N1" s="14"/>
      <c r="O1" s="14"/>
      <c r="P1" s="14"/>
      <c r="Q1" s="14"/>
      <c r="R1" s="14"/>
      <c r="S1" s="14"/>
    </row>
    <row r="2" spans="1:19" s="16" customFormat="1" ht="13.5" customHeight="1" x14ac:dyDescent="0.15">
      <c r="A2" s="781" t="s">
        <v>138</v>
      </c>
      <c r="B2" s="781"/>
      <c r="C2" s="781"/>
      <c r="D2" s="781"/>
      <c r="E2" s="781"/>
      <c r="F2" s="781"/>
      <c r="G2" s="781"/>
      <c r="H2" s="781"/>
      <c r="I2" s="781"/>
      <c r="J2" s="781"/>
      <c r="K2" s="781"/>
      <c r="L2" s="781"/>
      <c r="M2" s="45"/>
    </row>
    <row r="3" spans="1:19" s="19" customFormat="1" ht="6.6" hidden="1" customHeight="1" x14ac:dyDescent="0.15">
      <c r="A3" s="50">
        <v>1</v>
      </c>
      <c r="B3" s="50"/>
      <c r="C3" s="750"/>
      <c r="D3" s="750"/>
      <c r="E3" s="750"/>
      <c r="F3" s="750"/>
      <c r="G3" s="750"/>
      <c r="H3" s="750"/>
      <c r="I3" s="750"/>
      <c r="J3" s="50"/>
      <c r="K3" s="59"/>
      <c r="L3" s="59"/>
      <c r="M3" s="46"/>
    </row>
    <row r="4" spans="1:19" s="22" customFormat="1" ht="25.5" customHeight="1" x14ac:dyDescent="0.15">
      <c r="A4" s="20" t="s">
        <v>11</v>
      </c>
      <c r="B4" s="20" t="s">
        <v>479</v>
      </c>
      <c r="C4" s="21" t="s">
        <v>0</v>
      </c>
      <c r="D4" s="21"/>
      <c r="E4" s="21" t="s">
        <v>1</v>
      </c>
      <c r="F4" s="21" t="s">
        <v>2</v>
      </c>
      <c r="G4" s="21" t="s">
        <v>3</v>
      </c>
      <c r="H4" s="21" t="s">
        <v>4</v>
      </c>
      <c r="I4" s="21" t="s">
        <v>5</v>
      </c>
      <c r="J4" s="21" t="s">
        <v>6</v>
      </c>
      <c r="K4" s="58" t="s">
        <v>7</v>
      </c>
      <c r="L4" s="58" t="s">
        <v>8</v>
      </c>
      <c r="M4" s="47"/>
    </row>
    <row r="5" spans="1:19" s="22" customFormat="1" x14ac:dyDescent="0.15">
      <c r="A5" s="21">
        <v>1</v>
      </c>
      <c r="B5" s="21"/>
      <c r="C5" s="21">
        <v>2</v>
      </c>
      <c r="D5" s="21"/>
      <c r="E5" s="21">
        <v>3</v>
      </c>
      <c r="F5" s="21">
        <v>4</v>
      </c>
      <c r="G5" s="21">
        <v>5</v>
      </c>
      <c r="H5" s="21">
        <v>6</v>
      </c>
      <c r="I5" s="21">
        <v>7</v>
      </c>
      <c r="J5" s="21">
        <v>8</v>
      </c>
      <c r="K5" s="76">
        <v>9</v>
      </c>
      <c r="L5" s="76">
        <v>10</v>
      </c>
      <c r="M5" s="47"/>
    </row>
    <row r="6" spans="1:19" s="23" customFormat="1" x14ac:dyDescent="0.15">
      <c r="A6" s="754" t="s">
        <v>508</v>
      </c>
      <c r="B6" s="755"/>
      <c r="C6" s="755"/>
      <c r="D6" s="755"/>
      <c r="E6" s="755"/>
      <c r="F6" s="755"/>
      <c r="G6" s="755"/>
      <c r="H6" s="755"/>
      <c r="I6" s="755"/>
      <c r="J6" s="755"/>
      <c r="K6" s="756"/>
      <c r="L6" s="153"/>
    </row>
    <row r="7" spans="1:19" s="23" customFormat="1" x14ac:dyDescent="0.15">
      <c r="A7" s="754" t="s">
        <v>509</v>
      </c>
      <c r="B7" s="755"/>
      <c r="C7" s="755"/>
      <c r="D7" s="755"/>
      <c r="E7" s="755"/>
      <c r="F7" s="755"/>
      <c r="G7" s="755"/>
      <c r="H7" s="755"/>
      <c r="I7" s="755"/>
      <c r="J7" s="755"/>
      <c r="K7" s="756"/>
      <c r="L7" s="155"/>
    </row>
    <row r="8" spans="1:19" ht="71.849999999999994" customHeight="1" x14ac:dyDescent="0.15">
      <c r="A8" s="50">
        <v>1</v>
      </c>
      <c r="B8" s="234" t="s">
        <v>480</v>
      </c>
      <c r="C8" s="595" t="s">
        <v>303</v>
      </c>
      <c r="D8" s="596"/>
      <c r="E8" s="596"/>
      <c r="F8" s="596"/>
      <c r="G8" s="596"/>
      <c r="H8" s="596"/>
      <c r="I8" s="596"/>
      <c r="J8" s="596"/>
      <c r="K8" s="596"/>
      <c r="L8" s="600"/>
      <c r="M8" s="38"/>
    </row>
    <row r="9" spans="1:19" s="19" customFormat="1" ht="25.5" customHeight="1" x14ac:dyDescent="0.15">
      <c r="A9" s="50"/>
      <c r="B9" s="50" t="s">
        <v>62</v>
      </c>
      <c r="C9" s="595" t="s">
        <v>61</v>
      </c>
      <c r="D9" s="596"/>
      <c r="E9" s="596"/>
      <c r="F9" s="596"/>
      <c r="G9" s="596"/>
      <c r="H9" s="596"/>
      <c r="I9" s="596"/>
      <c r="J9" s="596"/>
      <c r="K9" s="596"/>
      <c r="L9" s="600"/>
      <c r="M9" s="46"/>
    </row>
    <row r="10" spans="1:19" s="19" customFormat="1" x14ac:dyDescent="0.15">
      <c r="A10" s="50"/>
      <c r="B10" s="156"/>
      <c r="C10" s="595" t="s">
        <v>63</v>
      </c>
      <c r="D10" s="596"/>
      <c r="E10" s="596"/>
      <c r="F10" s="596"/>
      <c r="G10" s="596"/>
      <c r="H10" s="596"/>
      <c r="I10" s="600"/>
      <c r="J10" s="622"/>
      <c r="K10" s="623"/>
      <c r="L10" s="624"/>
      <c r="M10" s="46"/>
    </row>
    <row r="11" spans="1:19" s="19" customFormat="1" x14ac:dyDescent="0.15">
      <c r="A11" s="649"/>
      <c r="B11" s="147"/>
      <c r="C11" s="75" t="s">
        <v>92</v>
      </c>
      <c r="D11" s="616"/>
      <c r="E11" s="70">
        <v>1</v>
      </c>
      <c r="F11" s="70">
        <v>2.35</v>
      </c>
      <c r="G11" s="70">
        <v>0.2</v>
      </c>
      <c r="H11" s="70">
        <v>7.4999999999999997E-2</v>
      </c>
      <c r="I11" s="70">
        <f>E11*F11*G11*H11</f>
        <v>3.5250000000000004E-2</v>
      </c>
      <c r="J11" s="625"/>
      <c r="K11" s="626"/>
      <c r="L11" s="627"/>
      <c r="M11" s="46"/>
    </row>
    <row r="12" spans="1:19" s="19" customFormat="1" x14ac:dyDescent="0.15">
      <c r="A12" s="650"/>
      <c r="B12" s="148"/>
      <c r="C12" s="75" t="s">
        <v>174</v>
      </c>
      <c r="D12" s="617"/>
      <c r="E12" s="70">
        <v>1</v>
      </c>
      <c r="F12" s="70">
        <v>1.53</v>
      </c>
      <c r="G12" s="70">
        <v>0.2</v>
      </c>
      <c r="H12" s="70">
        <v>7.4999999999999997E-2</v>
      </c>
      <c r="I12" s="70">
        <f t="shared" ref="I12:I21" si="0">E12*F12*G12*H12</f>
        <v>2.2950000000000002E-2</v>
      </c>
      <c r="J12" s="625"/>
      <c r="K12" s="626"/>
      <c r="L12" s="627"/>
      <c r="M12" s="46"/>
    </row>
    <row r="13" spans="1:19" s="19" customFormat="1" x14ac:dyDescent="0.15">
      <c r="A13" s="650"/>
      <c r="B13" s="148"/>
      <c r="C13" s="75" t="s">
        <v>175</v>
      </c>
      <c r="D13" s="617"/>
      <c r="E13" s="70">
        <v>1</v>
      </c>
      <c r="F13" s="70">
        <v>0.80500000000000005</v>
      </c>
      <c r="G13" s="70">
        <v>0.2</v>
      </c>
      <c r="H13" s="70">
        <v>7.4999999999999997E-2</v>
      </c>
      <c r="I13" s="70">
        <f t="shared" si="0"/>
        <v>1.2075000000000002E-2</v>
      </c>
      <c r="J13" s="625"/>
      <c r="K13" s="626"/>
      <c r="L13" s="627"/>
      <c r="M13" s="46"/>
    </row>
    <row r="14" spans="1:19" s="19" customFormat="1" x14ac:dyDescent="0.15">
      <c r="A14" s="650"/>
      <c r="B14" s="148"/>
      <c r="C14" s="75" t="s">
        <v>176</v>
      </c>
      <c r="D14" s="617"/>
      <c r="E14" s="70">
        <v>1</v>
      </c>
      <c r="F14" s="70">
        <v>1.53</v>
      </c>
      <c r="G14" s="70">
        <v>0.2</v>
      </c>
      <c r="H14" s="70">
        <v>7.4999999999999997E-2</v>
      </c>
      <c r="I14" s="70">
        <f t="shared" si="0"/>
        <v>2.2950000000000002E-2</v>
      </c>
      <c r="J14" s="625"/>
      <c r="K14" s="626"/>
      <c r="L14" s="627"/>
      <c r="M14" s="46"/>
    </row>
    <row r="15" spans="1:19" s="19" customFormat="1" x14ac:dyDescent="0.15">
      <c r="A15" s="650"/>
      <c r="B15" s="148"/>
      <c r="C15" s="75" t="s">
        <v>175</v>
      </c>
      <c r="D15" s="617"/>
      <c r="E15" s="70">
        <v>1</v>
      </c>
      <c r="F15" s="70">
        <v>0.9</v>
      </c>
      <c r="G15" s="70">
        <v>0.2</v>
      </c>
      <c r="H15" s="70">
        <v>7.4999999999999997E-2</v>
      </c>
      <c r="I15" s="70">
        <f t="shared" si="0"/>
        <v>1.3500000000000002E-2</v>
      </c>
      <c r="J15" s="625"/>
      <c r="K15" s="626"/>
      <c r="L15" s="627"/>
      <c r="M15" s="46"/>
    </row>
    <row r="16" spans="1:19" s="19" customFormat="1" x14ac:dyDescent="0.15">
      <c r="A16" s="650"/>
      <c r="B16" s="148"/>
      <c r="C16" s="75" t="s">
        <v>178</v>
      </c>
      <c r="D16" s="617"/>
      <c r="E16" s="70">
        <v>1</v>
      </c>
      <c r="F16" s="70">
        <v>1.5</v>
      </c>
      <c r="G16" s="70">
        <v>0.2</v>
      </c>
      <c r="H16" s="70">
        <v>7.4999999999999997E-2</v>
      </c>
      <c r="I16" s="70">
        <f t="shared" si="0"/>
        <v>2.2500000000000003E-2</v>
      </c>
      <c r="J16" s="625"/>
      <c r="K16" s="626"/>
      <c r="L16" s="627"/>
      <c r="M16" s="46"/>
    </row>
    <row r="17" spans="1:13" s="19" customFormat="1" x14ac:dyDescent="0.15">
      <c r="A17" s="650"/>
      <c r="B17" s="148"/>
      <c r="C17" s="75" t="s">
        <v>179</v>
      </c>
      <c r="D17" s="617"/>
      <c r="E17" s="70">
        <v>1</v>
      </c>
      <c r="F17" s="70">
        <v>1.53</v>
      </c>
      <c r="G17" s="70">
        <v>0.2</v>
      </c>
      <c r="H17" s="70">
        <v>7.4999999999999997E-2</v>
      </c>
      <c r="I17" s="70">
        <f>E17*F17*G17*H17</f>
        <v>2.2950000000000002E-2</v>
      </c>
      <c r="J17" s="625"/>
      <c r="K17" s="626"/>
      <c r="L17" s="627"/>
      <c r="M17" s="46"/>
    </row>
    <row r="18" spans="1:13" s="19" customFormat="1" x14ac:dyDescent="0.15">
      <c r="A18" s="650"/>
      <c r="B18" s="148"/>
      <c r="C18" s="75" t="s">
        <v>180</v>
      </c>
      <c r="D18" s="617"/>
      <c r="E18" s="70">
        <v>1</v>
      </c>
      <c r="F18" s="70">
        <v>1.53</v>
      </c>
      <c r="G18" s="70">
        <v>0.2</v>
      </c>
      <c r="H18" s="70">
        <v>7.4999999999999997E-2</v>
      </c>
      <c r="I18" s="70">
        <f>E18*F18*G18*H18</f>
        <v>2.2950000000000002E-2</v>
      </c>
      <c r="J18" s="625"/>
      <c r="K18" s="626"/>
      <c r="L18" s="627"/>
      <c r="M18" s="46"/>
    </row>
    <row r="19" spans="1:13" s="19" customFormat="1" x14ac:dyDescent="0.15">
      <c r="A19" s="650"/>
      <c r="B19" s="148"/>
      <c r="C19" s="75" t="s">
        <v>175</v>
      </c>
      <c r="D19" s="617"/>
      <c r="E19" s="70">
        <v>1</v>
      </c>
      <c r="F19" s="70">
        <v>0.87</v>
      </c>
      <c r="G19" s="70">
        <v>0.2</v>
      </c>
      <c r="H19" s="70">
        <v>7.4999999999999997E-2</v>
      </c>
      <c r="I19" s="70">
        <f>E19*F19*G19*H19</f>
        <v>1.3050000000000001E-2</v>
      </c>
      <c r="J19" s="625"/>
      <c r="K19" s="626"/>
      <c r="L19" s="627"/>
      <c r="M19" s="46"/>
    </row>
    <row r="20" spans="1:13" s="19" customFormat="1" x14ac:dyDescent="0.15">
      <c r="A20" s="650"/>
      <c r="B20" s="148"/>
      <c r="C20" s="75" t="s">
        <v>181</v>
      </c>
      <c r="D20" s="617"/>
      <c r="E20" s="70">
        <v>1</v>
      </c>
      <c r="F20" s="70">
        <v>1.53</v>
      </c>
      <c r="G20" s="70">
        <v>0.2</v>
      </c>
      <c r="H20" s="70">
        <v>7.4999999999999997E-2</v>
      </c>
      <c r="I20" s="70">
        <f>E20*F20*G20*H20</f>
        <v>2.2950000000000002E-2</v>
      </c>
      <c r="J20" s="625"/>
      <c r="K20" s="626"/>
      <c r="L20" s="627"/>
      <c r="M20" s="46"/>
    </row>
    <row r="21" spans="1:13" s="19" customFormat="1" x14ac:dyDescent="0.15">
      <c r="A21" s="651"/>
      <c r="B21" s="149"/>
      <c r="C21" s="89" t="s">
        <v>100</v>
      </c>
      <c r="D21" s="618"/>
      <c r="E21" s="70">
        <v>5</v>
      </c>
      <c r="F21" s="70">
        <v>7.03</v>
      </c>
      <c r="G21" s="70">
        <v>4.2699999999999996</v>
      </c>
      <c r="H21" s="70">
        <v>0.05</v>
      </c>
      <c r="I21" s="70">
        <f t="shared" si="0"/>
        <v>7.5045250000000001</v>
      </c>
      <c r="J21" s="628"/>
      <c r="K21" s="629"/>
      <c r="L21" s="630"/>
      <c r="M21" s="46"/>
    </row>
    <row r="22" spans="1:13" s="19" customFormat="1" x14ac:dyDescent="0.15">
      <c r="A22" s="643"/>
      <c r="B22" s="644"/>
      <c r="C22" s="644"/>
      <c r="D22" s="644"/>
      <c r="E22" s="644"/>
      <c r="F22" s="644"/>
      <c r="G22" s="644"/>
      <c r="H22" s="645"/>
      <c r="I22" s="123">
        <f>SUM(I11:I21)</f>
        <v>7.7156500000000001</v>
      </c>
      <c r="J22" s="123" t="s">
        <v>9</v>
      </c>
      <c r="K22" s="125">
        <f>F25</f>
        <v>6555.15</v>
      </c>
      <c r="L22" s="125">
        <f>I22*K22</f>
        <v>50577.243097499995</v>
      </c>
      <c r="M22" s="46"/>
    </row>
    <row r="23" spans="1:13" s="19" customFormat="1" x14ac:dyDescent="0.15">
      <c r="A23" s="649"/>
      <c r="B23" s="147"/>
      <c r="C23" s="72" t="s">
        <v>23</v>
      </c>
      <c r="D23" s="597"/>
      <c r="E23" s="69" t="s">
        <v>24</v>
      </c>
      <c r="F23" s="70">
        <v>6243</v>
      </c>
      <c r="G23" s="73" t="s">
        <v>25</v>
      </c>
      <c r="H23" s="622"/>
      <c r="I23" s="623"/>
      <c r="J23" s="623"/>
      <c r="K23" s="623"/>
      <c r="L23" s="624"/>
      <c r="M23" s="46"/>
    </row>
    <row r="24" spans="1:13" s="19" customFormat="1" x14ac:dyDescent="0.15">
      <c r="A24" s="650"/>
      <c r="B24" s="148"/>
      <c r="C24" s="72" t="s">
        <v>41</v>
      </c>
      <c r="D24" s="598"/>
      <c r="E24" s="69" t="s">
        <v>24</v>
      </c>
      <c r="F24" s="70">
        <f>ROUND(F23*5%,2)</f>
        <v>312.14999999999998</v>
      </c>
      <c r="G24" s="70"/>
      <c r="H24" s="625"/>
      <c r="I24" s="626"/>
      <c r="J24" s="626"/>
      <c r="K24" s="626"/>
      <c r="L24" s="627"/>
      <c r="M24" s="46"/>
    </row>
    <row r="25" spans="1:13" s="19" customFormat="1" x14ac:dyDescent="0.15">
      <c r="A25" s="651"/>
      <c r="B25" s="149"/>
      <c r="C25" s="72"/>
      <c r="D25" s="599"/>
      <c r="E25" s="69" t="s">
        <v>24</v>
      </c>
      <c r="F25" s="70">
        <f>SUM(F23:F24)</f>
        <v>6555.15</v>
      </c>
      <c r="G25" s="73" t="s">
        <v>25</v>
      </c>
      <c r="H25" s="628"/>
      <c r="I25" s="629"/>
      <c r="J25" s="629"/>
      <c r="K25" s="629"/>
      <c r="L25" s="630"/>
      <c r="M25" s="46"/>
    </row>
    <row r="26" spans="1:13" s="19" customFormat="1" x14ac:dyDescent="0.15">
      <c r="A26" s="703"/>
      <c r="B26" s="704"/>
      <c r="C26" s="704"/>
      <c r="D26" s="704"/>
      <c r="E26" s="704"/>
      <c r="F26" s="704"/>
      <c r="G26" s="704"/>
      <c r="H26" s="704"/>
      <c r="I26" s="704"/>
      <c r="J26" s="704"/>
      <c r="K26" s="704"/>
      <c r="L26" s="705"/>
      <c r="M26" s="46"/>
    </row>
    <row r="27" spans="1:13" s="19" customFormat="1" ht="92.1" customHeight="1" x14ac:dyDescent="0.15">
      <c r="A27" s="50">
        <v>2</v>
      </c>
      <c r="B27" s="234" t="s">
        <v>481</v>
      </c>
      <c r="C27" s="595" t="s">
        <v>111</v>
      </c>
      <c r="D27" s="596"/>
      <c r="E27" s="596"/>
      <c r="F27" s="596"/>
      <c r="G27" s="596"/>
      <c r="H27" s="596"/>
      <c r="I27" s="596"/>
      <c r="J27" s="596"/>
      <c r="K27" s="596"/>
      <c r="L27" s="600"/>
      <c r="M27" s="46"/>
    </row>
    <row r="28" spans="1:13" x14ac:dyDescent="0.15">
      <c r="A28" s="50"/>
      <c r="B28" s="50"/>
      <c r="C28" s="94" t="s">
        <v>72</v>
      </c>
      <c r="D28" s="597"/>
      <c r="E28" s="69">
        <v>5</v>
      </c>
      <c r="F28" s="70">
        <v>0.2</v>
      </c>
      <c r="G28" s="70">
        <v>0.6</v>
      </c>
      <c r="H28" s="70">
        <f>3.3-0.6</f>
        <v>2.6999999999999997</v>
      </c>
      <c r="I28" s="70">
        <f>E28*F28*G28*H28</f>
        <v>1.6199999999999999</v>
      </c>
      <c r="J28" s="622"/>
      <c r="K28" s="623"/>
      <c r="L28" s="624"/>
      <c r="M28" s="38"/>
    </row>
    <row r="29" spans="1:13" s="19" customFormat="1" x14ac:dyDescent="0.15">
      <c r="A29" s="50"/>
      <c r="B29" s="50"/>
      <c r="C29" s="75"/>
      <c r="D29" s="598"/>
      <c r="E29" s="69">
        <v>3</v>
      </c>
      <c r="F29" s="70">
        <v>0.2</v>
      </c>
      <c r="G29" s="70">
        <v>0.45</v>
      </c>
      <c r="H29" s="70">
        <f>3.3-0.6</f>
        <v>2.6999999999999997</v>
      </c>
      <c r="I29" s="70">
        <f>E29*F29*G29*H29</f>
        <v>0.72900000000000009</v>
      </c>
      <c r="J29" s="625"/>
      <c r="K29" s="626"/>
      <c r="L29" s="627"/>
      <c r="M29" s="46"/>
    </row>
    <row r="30" spans="1:13" s="19" customFormat="1" x14ac:dyDescent="0.15">
      <c r="A30" s="50"/>
      <c r="B30" s="50"/>
      <c r="C30" s="75"/>
      <c r="D30" s="598"/>
      <c r="E30" s="69">
        <v>2</v>
      </c>
      <c r="F30" s="70">
        <v>0.2</v>
      </c>
      <c r="G30" s="70">
        <v>0.9</v>
      </c>
      <c r="H30" s="70">
        <f>3.3-0.6</f>
        <v>2.6999999999999997</v>
      </c>
      <c r="I30" s="70">
        <f>E30*F30*G30*H30</f>
        <v>0.97199999999999998</v>
      </c>
      <c r="J30" s="625"/>
      <c r="K30" s="626"/>
      <c r="L30" s="627"/>
      <c r="M30" s="46"/>
    </row>
    <row r="31" spans="1:13" s="19" customFormat="1" x14ac:dyDescent="0.15">
      <c r="A31" s="50"/>
      <c r="B31" s="50"/>
      <c r="C31" s="75"/>
      <c r="D31" s="599"/>
      <c r="E31" s="69">
        <v>3</v>
      </c>
      <c r="F31" s="70">
        <v>0.2</v>
      </c>
      <c r="G31" s="70">
        <v>0.6</v>
      </c>
      <c r="H31" s="70">
        <f>3.3-0.6</f>
        <v>2.6999999999999997</v>
      </c>
      <c r="I31" s="70">
        <f>E31*F31*G31*H31</f>
        <v>0.97199999999999998</v>
      </c>
      <c r="J31" s="628"/>
      <c r="K31" s="629"/>
      <c r="L31" s="630"/>
      <c r="M31" s="46"/>
    </row>
    <row r="32" spans="1:13" s="19" customFormat="1" x14ac:dyDescent="0.15">
      <c r="A32" s="643"/>
      <c r="B32" s="644"/>
      <c r="C32" s="644"/>
      <c r="D32" s="644"/>
      <c r="E32" s="644"/>
      <c r="F32" s="644"/>
      <c r="G32" s="644"/>
      <c r="H32" s="645"/>
      <c r="I32" s="123">
        <f>SUM(I28:I31)</f>
        <v>4.2930000000000001</v>
      </c>
      <c r="J32" s="123" t="s">
        <v>9</v>
      </c>
      <c r="K32" s="125">
        <f>F35</f>
        <v>7185.15</v>
      </c>
      <c r="L32" s="125">
        <f>I32*K32</f>
        <v>30845.84895</v>
      </c>
      <c r="M32" s="46"/>
    </row>
    <row r="33" spans="1:13" s="19" customFormat="1" x14ac:dyDescent="0.15">
      <c r="A33" s="204"/>
      <c r="B33" s="147"/>
      <c r="C33" s="75" t="s">
        <v>23</v>
      </c>
      <c r="D33" s="79"/>
      <c r="E33" s="69" t="s">
        <v>24</v>
      </c>
      <c r="F33" s="70">
        <v>6843</v>
      </c>
      <c r="G33" s="70" t="s">
        <v>25</v>
      </c>
      <c r="H33" s="207"/>
      <c r="I33" s="208"/>
      <c r="J33" s="208"/>
      <c r="K33" s="208"/>
      <c r="L33" s="209"/>
      <c r="M33" s="46"/>
    </row>
    <row r="34" spans="1:13" s="19" customFormat="1" x14ac:dyDescent="0.15">
      <c r="A34" s="205"/>
      <c r="B34" s="148"/>
      <c r="C34" s="75" t="s">
        <v>41</v>
      </c>
      <c r="D34" s="232"/>
      <c r="E34" s="69" t="s">
        <v>24</v>
      </c>
      <c r="F34" s="70">
        <f>ROUND(F33*5%,2)</f>
        <v>342.15</v>
      </c>
      <c r="G34" s="70"/>
      <c r="H34" s="210"/>
      <c r="I34" s="211"/>
      <c r="J34" s="211"/>
      <c r="K34" s="211"/>
      <c r="L34" s="212"/>
      <c r="M34" s="46"/>
    </row>
    <row r="35" spans="1:13" s="19" customFormat="1" x14ac:dyDescent="0.15">
      <c r="A35" s="205"/>
      <c r="B35" s="148"/>
      <c r="C35" s="75"/>
      <c r="D35" s="232"/>
      <c r="E35" s="69"/>
      <c r="F35" s="70">
        <f>SUM(F33:F34)</f>
        <v>7185.15</v>
      </c>
      <c r="G35" s="70"/>
      <c r="H35" s="210"/>
      <c r="I35" s="211"/>
      <c r="J35" s="211"/>
      <c r="K35" s="211"/>
      <c r="L35" s="212"/>
      <c r="M35" s="46"/>
    </row>
    <row r="36" spans="1:13" s="19" customFormat="1" ht="36" customHeight="1" x14ac:dyDescent="0.15">
      <c r="A36" s="54"/>
      <c r="B36" s="50"/>
      <c r="C36" s="595" t="s">
        <v>408</v>
      </c>
      <c r="D36" s="596"/>
      <c r="E36" s="596"/>
      <c r="F36" s="596"/>
      <c r="G36" s="596"/>
      <c r="H36" s="596"/>
      <c r="I36" s="596"/>
      <c r="J36" s="596"/>
      <c r="K36" s="596"/>
      <c r="L36" s="600"/>
      <c r="M36" s="46"/>
    </row>
    <row r="37" spans="1:13" s="19" customFormat="1" x14ac:dyDescent="0.15">
      <c r="A37" s="649"/>
      <c r="B37" s="148"/>
      <c r="C37" s="646" t="s">
        <v>72</v>
      </c>
      <c r="D37" s="186"/>
      <c r="E37" s="69">
        <f>E28</f>
        <v>5</v>
      </c>
      <c r="F37" s="70">
        <f>(F28+G28)*2</f>
        <v>1.6</v>
      </c>
      <c r="G37" s="70"/>
      <c r="H37" s="70">
        <f>H28</f>
        <v>2.6999999999999997</v>
      </c>
      <c r="I37" s="70">
        <f>E37*F37*H37</f>
        <v>21.599999999999998</v>
      </c>
      <c r="J37" s="622"/>
      <c r="K37" s="623"/>
      <c r="L37" s="624"/>
      <c r="M37" s="46"/>
    </row>
    <row r="38" spans="1:13" s="19" customFormat="1" x14ac:dyDescent="0.15">
      <c r="A38" s="650"/>
      <c r="B38" s="148"/>
      <c r="C38" s="647"/>
      <c r="D38" s="69"/>
      <c r="E38" s="69">
        <f>E29</f>
        <v>3</v>
      </c>
      <c r="F38" s="70">
        <f>(F29+G29)*2</f>
        <v>1.3</v>
      </c>
      <c r="G38" s="70"/>
      <c r="H38" s="70">
        <f>H29</f>
        <v>2.6999999999999997</v>
      </c>
      <c r="I38" s="70">
        <f>E38*F38*H38</f>
        <v>10.53</v>
      </c>
      <c r="J38" s="625"/>
      <c r="K38" s="626"/>
      <c r="L38" s="627"/>
      <c r="M38" s="46"/>
    </row>
    <row r="39" spans="1:13" s="19" customFormat="1" x14ac:dyDescent="0.15">
      <c r="A39" s="650"/>
      <c r="B39" s="148"/>
      <c r="C39" s="647"/>
      <c r="D39" s="69"/>
      <c r="E39" s="69">
        <f>E30</f>
        <v>2</v>
      </c>
      <c r="F39" s="70">
        <f>(F30+G30)*2</f>
        <v>2.2000000000000002</v>
      </c>
      <c r="G39" s="70"/>
      <c r="H39" s="70">
        <f>H30</f>
        <v>2.6999999999999997</v>
      </c>
      <c r="I39" s="70">
        <f>E39*F39*H39</f>
        <v>11.879999999999999</v>
      </c>
      <c r="J39" s="625"/>
      <c r="K39" s="626"/>
      <c r="L39" s="627"/>
      <c r="M39" s="46"/>
    </row>
    <row r="40" spans="1:13" s="19" customFormat="1" x14ac:dyDescent="0.15">
      <c r="A40" s="651"/>
      <c r="B40" s="148"/>
      <c r="C40" s="647"/>
      <c r="D40" s="69"/>
      <c r="E40" s="69">
        <f>E31</f>
        <v>3</v>
      </c>
      <c r="F40" s="70">
        <f>(F31+G31)*2</f>
        <v>1.6</v>
      </c>
      <c r="G40" s="70"/>
      <c r="H40" s="70">
        <f>H31</f>
        <v>2.6999999999999997</v>
      </c>
      <c r="I40" s="70">
        <f>E40*F40*H40</f>
        <v>12.96</v>
      </c>
      <c r="J40" s="625"/>
      <c r="K40" s="626"/>
      <c r="L40" s="627"/>
      <c r="M40" s="46"/>
    </row>
    <row r="41" spans="1:13" s="19" customFormat="1" x14ac:dyDescent="0.15">
      <c r="A41" s="643"/>
      <c r="B41" s="644"/>
      <c r="C41" s="644"/>
      <c r="D41" s="644"/>
      <c r="E41" s="644"/>
      <c r="F41" s="644"/>
      <c r="G41" s="644"/>
      <c r="H41" s="645"/>
      <c r="I41" s="65">
        <f>SUM(I37:I40)</f>
        <v>56.969999999999992</v>
      </c>
      <c r="J41" s="65" t="s">
        <v>400</v>
      </c>
      <c r="K41" s="99">
        <v>645</v>
      </c>
      <c r="L41" s="99">
        <f>I41*K41</f>
        <v>36745.649999999994</v>
      </c>
      <c r="M41" s="46"/>
    </row>
    <row r="42" spans="1:13" s="19" customFormat="1" x14ac:dyDescent="0.15">
      <c r="A42" s="703"/>
      <c r="B42" s="704"/>
      <c r="C42" s="704"/>
      <c r="D42" s="704"/>
      <c r="E42" s="704"/>
      <c r="F42" s="704"/>
      <c r="G42" s="704"/>
      <c r="H42" s="704"/>
      <c r="I42" s="704"/>
      <c r="J42" s="704"/>
      <c r="K42" s="704"/>
      <c r="L42" s="705"/>
      <c r="M42" s="46"/>
    </row>
    <row r="43" spans="1:13" s="19" customFormat="1" x14ac:dyDescent="0.15">
      <c r="A43" s="50"/>
      <c r="B43" s="156"/>
      <c r="C43" s="652" t="s">
        <v>20</v>
      </c>
      <c r="D43" s="653"/>
      <c r="E43" s="653"/>
      <c r="F43" s="653"/>
      <c r="G43" s="653"/>
      <c r="H43" s="653"/>
      <c r="I43" s="654"/>
      <c r="J43" s="622"/>
      <c r="K43" s="623"/>
      <c r="L43" s="624"/>
      <c r="M43" s="46"/>
    </row>
    <row r="44" spans="1:13" s="19" customFormat="1" x14ac:dyDescent="0.15">
      <c r="A44" s="649"/>
      <c r="B44" s="147"/>
      <c r="C44" s="72" t="s">
        <v>92</v>
      </c>
      <c r="D44" s="597"/>
      <c r="E44" s="69">
        <v>1</v>
      </c>
      <c r="F44" s="70">
        <v>2.35</v>
      </c>
      <c r="G44" s="70">
        <v>0.2</v>
      </c>
      <c r="H44" s="70">
        <v>0.2</v>
      </c>
      <c r="I44" s="70">
        <f>E44*F44*G44*H44</f>
        <v>9.4000000000000014E-2</v>
      </c>
      <c r="J44" s="625"/>
      <c r="K44" s="626"/>
      <c r="L44" s="627"/>
      <c r="M44" s="46"/>
    </row>
    <row r="45" spans="1:13" s="19" customFormat="1" x14ac:dyDescent="0.15">
      <c r="A45" s="650"/>
      <c r="B45" s="148"/>
      <c r="C45" s="72" t="s">
        <v>174</v>
      </c>
      <c r="D45" s="598"/>
      <c r="E45" s="69">
        <v>1</v>
      </c>
      <c r="F45" s="70">
        <v>1.53</v>
      </c>
      <c r="G45" s="70">
        <v>0.2</v>
      </c>
      <c r="H45" s="70">
        <v>0.2</v>
      </c>
      <c r="I45" s="70">
        <f t="shared" ref="I45:I64" si="1">E45*F45*G45*H45</f>
        <v>6.1200000000000011E-2</v>
      </c>
      <c r="J45" s="625"/>
      <c r="K45" s="626"/>
      <c r="L45" s="627"/>
      <c r="M45" s="46"/>
    </row>
    <row r="46" spans="1:13" s="19" customFormat="1" x14ac:dyDescent="0.15">
      <c r="A46" s="650"/>
      <c r="B46" s="148"/>
      <c r="C46" s="72" t="s">
        <v>176</v>
      </c>
      <c r="D46" s="598"/>
      <c r="E46" s="69">
        <v>1</v>
      </c>
      <c r="F46" s="70">
        <v>1.53</v>
      </c>
      <c r="G46" s="70">
        <v>0.2</v>
      </c>
      <c r="H46" s="70">
        <v>0.2</v>
      </c>
      <c r="I46" s="70">
        <f t="shared" si="1"/>
        <v>6.1200000000000011E-2</v>
      </c>
      <c r="J46" s="625"/>
      <c r="K46" s="626"/>
      <c r="L46" s="627"/>
      <c r="M46" s="46"/>
    </row>
    <row r="47" spans="1:13" s="19" customFormat="1" x14ac:dyDescent="0.15">
      <c r="A47" s="650"/>
      <c r="B47" s="148"/>
      <c r="C47" s="72" t="s">
        <v>175</v>
      </c>
      <c r="D47" s="598"/>
      <c r="E47" s="69">
        <v>1</v>
      </c>
      <c r="F47" s="70">
        <v>0.9</v>
      </c>
      <c r="G47" s="70">
        <v>0.2</v>
      </c>
      <c r="H47" s="70">
        <v>0.2</v>
      </c>
      <c r="I47" s="70">
        <f t="shared" si="1"/>
        <v>3.6000000000000004E-2</v>
      </c>
      <c r="J47" s="625"/>
      <c r="K47" s="626"/>
      <c r="L47" s="627"/>
      <c r="M47" s="46"/>
    </row>
    <row r="48" spans="1:13" s="19" customFormat="1" x14ac:dyDescent="0.15">
      <c r="A48" s="650"/>
      <c r="B48" s="148"/>
      <c r="C48" s="72" t="s">
        <v>178</v>
      </c>
      <c r="D48" s="598"/>
      <c r="E48" s="69">
        <v>1</v>
      </c>
      <c r="F48" s="70">
        <v>1.5</v>
      </c>
      <c r="G48" s="70">
        <v>0.2</v>
      </c>
      <c r="H48" s="70">
        <v>0.2</v>
      </c>
      <c r="I48" s="70">
        <f t="shared" si="1"/>
        <v>6.0000000000000012E-2</v>
      </c>
      <c r="J48" s="625"/>
      <c r="K48" s="626"/>
      <c r="L48" s="627"/>
      <c r="M48" s="46"/>
    </row>
    <row r="49" spans="1:13" s="19" customFormat="1" x14ac:dyDescent="0.15">
      <c r="A49" s="650"/>
      <c r="B49" s="148"/>
      <c r="C49" s="72" t="s">
        <v>175</v>
      </c>
      <c r="D49" s="598"/>
      <c r="E49" s="69">
        <v>1</v>
      </c>
      <c r="F49" s="70">
        <v>0.875</v>
      </c>
      <c r="G49" s="70">
        <v>0.2</v>
      </c>
      <c r="H49" s="70">
        <v>0.2</v>
      </c>
      <c r="I49" s="70">
        <f>E49*F49*G49*H49</f>
        <v>3.5000000000000003E-2</v>
      </c>
      <c r="J49" s="625"/>
      <c r="K49" s="626"/>
      <c r="L49" s="627"/>
      <c r="M49" s="46"/>
    </row>
    <row r="50" spans="1:13" s="19" customFormat="1" x14ac:dyDescent="0.15">
      <c r="A50" s="650"/>
      <c r="B50" s="148"/>
      <c r="C50" s="72" t="s">
        <v>179</v>
      </c>
      <c r="D50" s="598"/>
      <c r="E50" s="69">
        <v>1</v>
      </c>
      <c r="F50" s="70">
        <v>1.53</v>
      </c>
      <c r="G50" s="70">
        <v>0.2</v>
      </c>
      <c r="H50" s="70">
        <v>0.2</v>
      </c>
      <c r="I50" s="70">
        <f>E50*F50*G50*H50</f>
        <v>6.1200000000000011E-2</v>
      </c>
      <c r="J50" s="625"/>
      <c r="K50" s="626"/>
      <c r="L50" s="627"/>
      <c r="M50" s="46"/>
    </row>
    <row r="51" spans="1:13" s="19" customFormat="1" x14ac:dyDescent="0.15">
      <c r="A51" s="650"/>
      <c r="B51" s="148"/>
      <c r="C51" s="72" t="s">
        <v>175</v>
      </c>
      <c r="D51" s="598"/>
      <c r="E51" s="69">
        <v>1</v>
      </c>
      <c r="F51" s="70">
        <v>0.84</v>
      </c>
      <c r="G51" s="70">
        <v>0.2</v>
      </c>
      <c r="H51" s="70">
        <v>0.2</v>
      </c>
      <c r="I51" s="70">
        <f>E51*F51*G51*H51</f>
        <v>3.3600000000000005E-2</v>
      </c>
      <c r="J51" s="625"/>
      <c r="K51" s="626"/>
      <c r="L51" s="627"/>
      <c r="M51" s="46"/>
    </row>
    <row r="52" spans="1:13" s="19" customFormat="1" x14ac:dyDescent="0.15">
      <c r="A52" s="650"/>
      <c r="B52" s="148"/>
      <c r="C52" s="72" t="s">
        <v>180</v>
      </c>
      <c r="D52" s="598"/>
      <c r="E52" s="69">
        <v>1</v>
      </c>
      <c r="F52" s="70">
        <v>1.53</v>
      </c>
      <c r="G52" s="70">
        <v>0.2</v>
      </c>
      <c r="H52" s="70">
        <v>0.2</v>
      </c>
      <c r="I52" s="70">
        <f>E52*F52*G52*H52</f>
        <v>6.1200000000000011E-2</v>
      </c>
      <c r="J52" s="625"/>
      <c r="K52" s="626"/>
      <c r="L52" s="627"/>
      <c r="M52" s="46"/>
    </row>
    <row r="53" spans="1:13" s="19" customFormat="1" x14ac:dyDescent="0.15">
      <c r="A53" s="650"/>
      <c r="B53" s="148"/>
      <c r="C53" s="72" t="s">
        <v>181</v>
      </c>
      <c r="D53" s="598"/>
      <c r="E53" s="69">
        <v>1</v>
      </c>
      <c r="F53" s="70">
        <v>1.53</v>
      </c>
      <c r="G53" s="70">
        <v>0.2</v>
      </c>
      <c r="H53" s="70">
        <v>0.2</v>
      </c>
      <c r="I53" s="70">
        <f>E53*F53*G53*H53</f>
        <v>6.1200000000000011E-2</v>
      </c>
      <c r="J53" s="625"/>
      <c r="K53" s="626"/>
      <c r="L53" s="627"/>
      <c r="M53" s="46"/>
    </row>
    <row r="54" spans="1:13" s="19" customFormat="1" x14ac:dyDescent="0.15">
      <c r="A54" s="650"/>
      <c r="B54" s="148"/>
      <c r="C54" s="715" t="s">
        <v>182</v>
      </c>
      <c r="D54" s="598"/>
      <c r="E54" s="69">
        <v>1</v>
      </c>
      <c r="F54" s="70">
        <v>3.4350000000000001</v>
      </c>
      <c r="G54" s="70">
        <v>0.2</v>
      </c>
      <c r="H54" s="70">
        <v>0.2</v>
      </c>
      <c r="I54" s="70">
        <f t="shared" si="1"/>
        <v>0.13740000000000002</v>
      </c>
      <c r="J54" s="625"/>
      <c r="K54" s="626"/>
      <c r="L54" s="627"/>
      <c r="M54" s="46"/>
    </row>
    <row r="55" spans="1:13" s="19" customFormat="1" ht="13.35" customHeight="1" x14ac:dyDescent="0.15">
      <c r="A55" s="650"/>
      <c r="B55" s="148"/>
      <c r="C55" s="717"/>
      <c r="D55" s="598"/>
      <c r="E55" s="69">
        <v>1</v>
      </c>
      <c r="F55" s="70">
        <v>2.42</v>
      </c>
      <c r="G55" s="70">
        <v>0.2</v>
      </c>
      <c r="H55" s="70">
        <v>0.2</v>
      </c>
      <c r="I55" s="70">
        <f t="shared" si="1"/>
        <v>9.6799999999999997E-2</v>
      </c>
      <c r="J55" s="625"/>
      <c r="K55" s="626"/>
      <c r="L55" s="627"/>
      <c r="M55" s="46"/>
    </row>
    <row r="56" spans="1:13" s="19" customFormat="1" ht="13.35" customHeight="1" x14ac:dyDescent="0.15">
      <c r="A56" s="651"/>
      <c r="B56" s="149"/>
      <c r="C56" s="716"/>
      <c r="D56" s="599"/>
      <c r="E56" s="69">
        <v>1</v>
      </c>
      <c r="F56" s="70">
        <v>4.335</v>
      </c>
      <c r="G56" s="70">
        <v>0.2</v>
      </c>
      <c r="H56" s="70">
        <v>0.2</v>
      </c>
      <c r="I56" s="70">
        <f t="shared" si="1"/>
        <v>0.1734</v>
      </c>
      <c r="J56" s="625"/>
      <c r="K56" s="626"/>
      <c r="L56" s="627"/>
      <c r="M56" s="46"/>
    </row>
    <row r="57" spans="1:13" s="19" customFormat="1" x14ac:dyDescent="0.15">
      <c r="A57" s="50"/>
      <c r="B57" s="156"/>
      <c r="C57" s="652" t="s">
        <v>112</v>
      </c>
      <c r="D57" s="653"/>
      <c r="E57" s="653"/>
      <c r="F57" s="653"/>
      <c r="G57" s="653"/>
      <c r="H57" s="653"/>
      <c r="I57" s="654"/>
      <c r="J57" s="625"/>
      <c r="K57" s="626"/>
      <c r="L57" s="627"/>
      <c r="M57" s="46"/>
    </row>
    <row r="58" spans="1:13" s="19" customFormat="1" x14ac:dyDescent="0.15">
      <c r="A58" s="649"/>
      <c r="B58" s="147"/>
      <c r="C58" s="72" t="s">
        <v>183</v>
      </c>
      <c r="D58" s="597"/>
      <c r="E58" s="69">
        <v>2</v>
      </c>
      <c r="F58" s="70">
        <v>1</v>
      </c>
      <c r="G58" s="70">
        <v>0.2</v>
      </c>
      <c r="H58" s="70">
        <v>0.2</v>
      </c>
      <c r="I58" s="70">
        <f t="shared" si="1"/>
        <v>8.0000000000000016E-2</v>
      </c>
      <c r="J58" s="625"/>
      <c r="K58" s="626"/>
      <c r="L58" s="627"/>
      <c r="M58" s="46"/>
    </row>
    <row r="59" spans="1:13" s="19" customFormat="1" x14ac:dyDescent="0.15">
      <c r="A59" s="650"/>
      <c r="B59" s="148"/>
      <c r="C59" s="72" t="s">
        <v>184</v>
      </c>
      <c r="D59" s="598"/>
      <c r="E59" s="69">
        <v>2</v>
      </c>
      <c r="F59" s="70">
        <v>1</v>
      </c>
      <c r="G59" s="70">
        <v>0.2</v>
      </c>
      <c r="H59" s="70">
        <v>0.2</v>
      </c>
      <c r="I59" s="70">
        <f t="shared" si="1"/>
        <v>8.0000000000000016E-2</v>
      </c>
      <c r="J59" s="625"/>
      <c r="K59" s="626"/>
      <c r="L59" s="627"/>
      <c r="M59" s="46"/>
    </row>
    <row r="60" spans="1:13" s="19" customFormat="1" x14ac:dyDescent="0.15">
      <c r="A60" s="651"/>
      <c r="B60" s="149"/>
      <c r="C60" s="72" t="s">
        <v>185</v>
      </c>
      <c r="D60" s="599"/>
      <c r="E60" s="69">
        <v>1</v>
      </c>
      <c r="F60" s="70">
        <v>1</v>
      </c>
      <c r="G60" s="70">
        <v>0.2</v>
      </c>
      <c r="H60" s="70">
        <v>0.2</v>
      </c>
      <c r="I60" s="70">
        <f t="shared" si="1"/>
        <v>4.0000000000000008E-2</v>
      </c>
      <c r="J60" s="625"/>
      <c r="K60" s="626"/>
      <c r="L60" s="627"/>
      <c r="M60" s="46"/>
    </row>
    <row r="61" spans="1:13" s="19" customFormat="1" x14ac:dyDescent="0.15">
      <c r="A61" s="50"/>
      <c r="B61" s="156"/>
      <c r="C61" s="733" t="s">
        <v>110</v>
      </c>
      <c r="D61" s="734"/>
      <c r="E61" s="734"/>
      <c r="F61" s="734"/>
      <c r="G61" s="734"/>
      <c r="H61" s="734"/>
      <c r="I61" s="735"/>
      <c r="J61" s="625"/>
      <c r="K61" s="626"/>
      <c r="L61" s="627"/>
      <c r="M61" s="46"/>
    </row>
    <row r="62" spans="1:13" s="19" customFormat="1" x14ac:dyDescent="0.15">
      <c r="A62" s="649"/>
      <c r="B62" s="147"/>
      <c r="C62" s="72" t="s">
        <v>174</v>
      </c>
      <c r="D62" s="597"/>
      <c r="E62" s="69">
        <v>2</v>
      </c>
      <c r="F62" s="70">
        <f t="shared" ref="F62:F69" si="2">0.1+1.5+0.1</f>
        <v>1.7000000000000002</v>
      </c>
      <c r="G62" s="70">
        <v>0.3</v>
      </c>
      <c r="H62" s="70">
        <v>7.4999999999999997E-2</v>
      </c>
      <c r="I62" s="70">
        <f t="shared" si="1"/>
        <v>7.6499999999999999E-2</v>
      </c>
      <c r="J62" s="625"/>
      <c r="K62" s="626"/>
      <c r="L62" s="627"/>
      <c r="M62" s="46"/>
    </row>
    <row r="63" spans="1:13" s="19" customFormat="1" x14ac:dyDescent="0.15">
      <c r="A63" s="650"/>
      <c r="B63" s="148"/>
      <c r="C63" s="72" t="s">
        <v>175</v>
      </c>
      <c r="D63" s="598"/>
      <c r="E63" s="69">
        <v>2</v>
      </c>
      <c r="F63" s="70">
        <f>0.1+0.6+0.1</f>
        <v>0.79999999999999993</v>
      </c>
      <c r="G63" s="70">
        <v>0.3</v>
      </c>
      <c r="H63" s="70">
        <v>7.4999999999999997E-2</v>
      </c>
      <c r="I63" s="70">
        <f t="shared" si="1"/>
        <v>3.599999999999999E-2</v>
      </c>
      <c r="J63" s="625"/>
      <c r="K63" s="626"/>
      <c r="L63" s="627"/>
      <c r="M63" s="46"/>
    </row>
    <row r="64" spans="1:13" s="19" customFormat="1" x14ac:dyDescent="0.15">
      <c r="A64" s="650"/>
      <c r="B64" s="148"/>
      <c r="C64" s="72" t="s">
        <v>176</v>
      </c>
      <c r="D64" s="598"/>
      <c r="E64" s="69">
        <v>2</v>
      </c>
      <c r="F64" s="70">
        <f t="shared" si="2"/>
        <v>1.7000000000000002</v>
      </c>
      <c r="G64" s="70">
        <v>0.3</v>
      </c>
      <c r="H64" s="70">
        <v>7.4999999999999997E-2</v>
      </c>
      <c r="I64" s="70">
        <f t="shared" si="1"/>
        <v>7.6499999999999999E-2</v>
      </c>
      <c r="J64" s="625"/>
      <c r="K64" s="626"/>
      <c r="L64" s="627"/>
      <c r="M64" s="46"/>
    </row>
    <row r="65" spans="1:13" s="19" customFormat="1" x14ac:dyDescent="0.15">
      <c r="A65" s="650"/>
      <c r="B65" s="148"/>
      <c r="C65" s="72" t="s">
        <v>179</v>
      </c>
      <c r="D65" s="598"/>
      <c r="E65" s="69">
        <v>2</v>
      </c>
      <c r="F65" s="70">
        <f t="shared" si="2"/>
        <v>1.7000000000000002</v>
      </c>
      <c r="G65" s="70">
        <v>0.3</v>
      </c>
      <c r="H65" s="70">
        <v>7.4999999999999997E-2</v>
      </c>
      <c r="I65" s="70">
        <f>E65*F65*G65*H65</f>
        <v>7.6499999999999999E-2</v>
      </c>
      <c r="J65" s="625"/>
      <c r="K65" s="626"/>
      <c r="L65" s="627"/>
      <c r="M65" s="46"/>
    </row>
    <row r="66" spans="1:13" s="19" customFormat="1" x14ac:dyDescent="0.15">
      <c r="A66" s="650"/>
      <c r="B66" s="148"/>
      <c r="C66" s="72" t="s">
        <v>175</v>
      </c>
      <c r="D66" s="598"/>
      <c r="E66" s="69">
        <v>2</v>
      </c>
      <c r="F66" s="70">
        <f>0.1+0.6+0.1</f>
        <v>0.79999999999999993</v>
      </c>
      <c r="G66" s="70">
        <v>0.3</v>
      </c>
      <c r="H66" s="70">
        <v>7.4999999999999997E-2</v>
      </c>
      <c r="I66" s="70">
        <f>E66*F66*G66*H66</f>
        <v>3.599999999999999E-2</v>
      </c>
      <c r="J66" s="625"/>
      <c r="K66" s="626"/>
      <c r="L66" s="627"/>
      <c r="M66" s="46"/>
    </row>
    <row r="67" spans="1:13" s="19" customFormat="1" x14ac:dyDescent="0.15">
      <c r="A67" s="650"/>
      <c r="B67" s="148"/>
      <c r="C67" s="72" t="s">
        <v>180</v>
      </c>
      <c r="D67" s="598"/>
      <c r="E67" s="69">
        <v>2</v>
      </c>
      <c r="F67" s="70">
        <f t="shared" si="2"/>
        <v>1.7000000000000002</v>
      </c>
      <c r="G67" s="70">
        <v>0.3</v>
      </c>
      <c r="H67" s="70">
        <v>7.4999999999999997E-2</v>
      </c>
      <c r="I67" s="70">
        <f>E67*F67*G67*H67</f>
        <v>7.6499999999999999E-2</v>
      </c>
      <c r="J67" s="625"/>
      <c r="K67" s="626"/>
      <c r="L67" s="627"/>
      <c r="M67" s="46"/>
    </row>
    <row r="68" spans="1:13" s="19" customFormat="1" x14ac:dyDescent="0.15">
      <c r="A68" s="650"/>
      <c r="B68" s="148"/>
      <c r="C68" s="72" t="s">
        <v>175</v>
      </c>
      <c r="D68" s="598"/>
      <c r="E68" s="69">
        <v>2</v>
      </c>
      <c r="F68" s="70">
        <f>0.1+0.6+0.1</f>
        <v>0.79999999999999993</v>
      </c>
      <c r="G68" s="70">
        <v>0.3</v>
      </c>
      <c r="H68" s="70">
        <v>7.4999999999999997E-2</v>
      </c>
      <c r="I68" s="70">
        <f>E68*F68*G68*H68</f>
        <v>3.599999999999999E-2</v>
      </c>
      <c r="J68" s="625"/>
      <c r="K68" s="626"/>
      <c r="L68" s="627"/>
      <c r="M68" s="46"/>
    </row>
    <row r="69" spans="1:13" s="19" customFormat="1" x14ac:dyDescent="0.15">
      <c r="A69" s="651"/>
      <c r="B69" s="149"/>
      <c r="C69" s="72" t="s">
        <v>181</v>
      </c>
      <c r="D69" s="599"/>
      <c r="E69" s="69">
        <v>2</v>
      </c>
      <c r="F69" s="70">
        <f t="shared" si="2"/>
        <v>1.7000000000000002</v>
      </c>
      <c r="G69" s="70">
        <v>0.3</v>
      </c>
      <c r="H69" s="70">
        <v>7.4999999999999997E-2</v>
      </c>
      <c r="I69" s="70">
        <f>E69*F69*G69*H69</f>
        <v>7.6499999999999999E-2</v>
      </c>
      <c r="J69" s="628"/>
      <c r="K69" s="629"/>
      <c r="L69" s="630"/>
      <c r="M69" s="46"/>
    </row>
    <row r="70" spans="1:13" s="19" customFormat="1" x14ac:dyDescent="0.15">
      <c r="A70" s="643"/>
      <c r="B70" s="644"/>
      <c r="C70" s="644"/>
      <c r="D70" s="644"/>
      <c r="E70" s="644"/>
      <c r="F70" s="644"/>
      <c r="G70" s="644"/>
      <c r="H70" s="645"/>
      <c r="I70" s="123">
        <f>SUM(I44:I69)</f>
        <v>1.6627000000000005</v>
      </c>
      <c r="J70" s="123" t="s">
        <v>9</v>
      </c>
      <c r="K70" s="125">
        <f>F73</f>
        <v>7185.15</v>
      </c>
      <c r="L70" s="125">
        <f>I70*K70</f>
        <v>11946.748905000002</v>
      </c>
      <c r="M70" s="46"/>
    </row>
    <row r="71" spans="1:13" s="19" customFormat="1" x14ac:dyDescent="0.15">
      <c r="A71" s="204"/>
      <c r="B71" s="147"/>
      <c r="C71" s="75" t="s">
        <v>23</v>
      </c>
      <c r="D71" s="597"/>
      <c r="E71" s="69" t="s">
        <v>24</v>
      </c>
      <c r="F71" s="70">
        <v>6843</v>
      </c>
      <c r="G71" s="70" t="s">
        <v>25</v>
      </c>
      <c r="H71" s="207"/>
      <c r="I71" s="208"/>
      <c r="J71" s="208"/>
      <c r="K71" s="208"/>
      <c r="L71" s="209"/>
      <c r="M71" s="46"/>
    </row>
    <row r="72" spans="1:13" s="19" customFormat="1" x14ac:dyDescent="0.15">
      <c r="A72" s="205"/>
      <c r="B72" s="148"/>
      <c r="C72" s="75" t="s">
        <v>41</v>
      </c>
      <c r="D72" s="598"/>
      <c r="E72" s="69" t="s">
        <v>24</v>
      </c>
      <c r="F72" s="70">
        <f>ROUND(F71*5%,2)</f>
        <v>342.15</v>
      </c>
      <c r="G72" s="70"/>
      <c r="H72" s="210"/>
      <c r="I72" s="211"/>
      <c r="J72" s="211"/>
      <c r="K72" s="211"/>
      <c r="L72" s="212"/>
      <c r="M72" s="46"/>
    </row>
    <row r="73" spans="1:13" s="19" customFormat="1" x14ac:dyDescent="0.15">
      <c r="A73" s="205"/>
      <c r="B73" s="148"/>
      <c r="C73" s="75"/>
      <c r="D73" s="598"/>
      <c r="E73" s="69"/>
      <c r="F73" s="70">
        <f>SUM(F71:F72)</f>
        <v>7185.15</v>
      </c>
      <c r="G73" s="70"/>
      <c r="H73" s="210"/>
      <c r="I73" s="211"/>
      <c r="J73" s="211"/>
      <c r="K73" s="211"/>
      <c r="L73" s="212"/>
      <c r="M73" s="46"/>
    </row>
    <row r="74" spans="1:13" s="19" customFormat="1" x14ac:dyDescent="0.15">
      <c r="A74" s="205"/>
      <c r="B74" s="148"/>
      <c r="C74" s="75"/>
      <c r="D74" s="599"/>
      <c r="E74" s="69"/>
      <c r="F74" s="70"/>
      <c r="G74" s="70"/>
      <c r="H74" s="210"/>
      <c r="I74" s="211"/>
      <c r="J74" s="211"/>
      <c r="K74" s="211"/>
      <c r="L74" s="212"/>
      <c r="M74" s="46"/>
    </row>
    <row r="75" spans="1:13" s="19" customFormat="1" ht="54.75" customHeight="1" x14ac:dyDescent="0.15">
      <c r="A75" s="158"/>
      <c r="B75" s="188"/>
      <c r="C75" s="656" t="s">
        <v>409</v>
      </c>
      <c r="D75" s="657"/>
      <c r="E75" s="657"/>
      <c r="F75" s="657"/>
      <c r="G75" s="657"/>
      <c r="H75" s="657"/>
      <c r="I75" s="657"/>
      <c r="J75" s="657"/>
      <c r="K75" s="657"/>
      <c r="L75" s="658"/>
      <c r="M75" s="46"/>
    </row>
    <row r="76" spans="1:13" s="19" customFormat="1" x14ac:dyDescent="0.15">
      <c r="A76" s="649"/>
      <c r="B76" s="148"/>
      <c r="C76" s="616" t="s">
        <v>445</v>
      </c>
      <c r="D76" s="616"/>
      <c r="E76" s="70">
        <f t="shared" ref="E76:F88" si="3">E44</f>
        <v>1</v>
      </c>
      <c r="F76" s="70">
        <f t="shared" si="3"/>
        <v>2.35</v>
      </c>
      <c r="G76" s="70"/>
      <c r="H76" s="70">
        <f>G44+H44*2</f>
        <v>0.60000000000000009</v>
      </c>
      <c r="I76" s="70">
        <f>E76*F76*H76</f>
        <v>1.4100000000000004</v>
      </c>
      <c r="J76" s="622"/>
      <c r="K76" s="623"/>
      <c r="L76" s="624"/>
      <c r="M76" s="46"/>
    </row>
    <row r="77" spans="1:13" s="19" customFormat="1" x14ac:dyDescent="0.15">
      <c r="A77" s="650"/>
      <c r="B77" s="148"/>
      <c r="C77" s="617"/>
      <c r="D77" s="617"/>
      <c r="E77" s="70">
        <f t="shared" si="3"/>
        <v>1</v>
      </c>
      <c r="F77" s="70">
        <f t="shared" si="3"/>
        <v>1.53</v>
      </c>
      <c r="G77" s="70"/>
      <c r="H77" s="70">
        <f t="shared" ref="H77:H92" si="4">G45+H45*2</f>
        <v>0.60000000000000009</v>
      </c>
      <c r="I77" s="70">
        <f t="shared" ref="I77:I88" si="5">E77*F77*H77</f>
        <v>0.91800000000000015</v>
      </c>
      <c r="J77" s="625"/>
      <c r="K77" s="626"/>
      <c r="L77" s="627"/>
      <c r="M77" s="46"/>
    </row>
    <row r="78" spans="1:13" s="19" customFormat="1" x14ac:dyDescent="0.15">
      <c r="A78" s="650"/>
      <c r="B78" s="148"/>
      <c r="C78" s="617"/>
      <c r="D78" s="617"/>
      <c r="E78" s="70">
        <f t="shared" si="3"/>
        <v>1</v>
      </c>
      <c r="F78" s="70">
        <f t="shared" si="3"/>
        <v>1.53</v>
      </c>
      <c r="G78" s="70"/>
      <c r="H78" s="70">
        <f t="shared" si="4"/>
        <v>0.60000000000000009</v>
      </c>
      <c r="I78" s="70">
        <f t="shared" si="5"/>
        <v>0.91800000000000015</v>
      </c>
      <c r="J78" s="625"/>
      <c r="K78" s="626"/>
      <c r="L78" s="627"/>
      <c r="M78" s="46"/>
    </row>
    <row r="79" spans="1:13" s="19" customFormat="1" x14ac:dyDescent="0.15">
      <c r="A79" s="650"/>
      <c r="B79" s="148"/>
      <c r="C79" s="617"/>
      <c r="D79" s="617"/>
      <c r="E79" s="70">
        <f t="shared" si="3"/>
        <v>1</v>
      </c>
      <c r="F79" s="70">
        <f t="shared" si="3"/>
        <v>0.9</v>
      </c>
      <c r="G79" s="70"/>
      <c r="H79" s="70">
        <f t="shared" si="4"/>
        <v>0.60000000000000009</v>
      </c>
      <c r="I79" s="70">
        <f t="shared" si="5"/>
        <v>0.54000000000000015</v>
      </c>
      <c r="J79" s="625"/>
      <c r="K79" s="626"/>
      <c r="L79" s="627"/>
      <c r="M79" s="46"/>
    </row>
    <row r="80" spans="1:13" s="19" customFormat="1" x14ac:dyDescent="0.15">
      <c r="A80" s="650"/>
      <c r="B80" s="148"/>
      <c r="C80" s="617"/>
      <c r="D80" s="617"/>
      <c r="E80" s="70">
        <f t="shared" si="3"/>
        <v>1</v>
      </c>
      <c r="F80" s="70">
        <f t="shared" si="3"/>
        <v>1.5</v>
      </c>
      <c r="G80" s="70"/>
      <c r="H80" s="70">
        <f t="shared" si="4"/>
        <v>0.60000000000000009</v>
      </c>
      <c r="I80" s="70">
        <f t="shared" si="5"/>
        <v>0.90000000000000013</v>
      </c>
      <c r="J80" s="625"/>
      <c r="K80" s="626"/>
      <c r="L80" s="627"/>
      <c r="M80" s="46"/>
    </row>
    <row r="81" spans="1:13" s="19" customFormat="1" x14ac:dyDescent="0.15">
      <c r="A81" s="650"/>
      <c r="B81" s="148"/>
      <c r="C81" s="617"/>
      <c r="D81" s="617"/>
      <c r="E81" s="70">
        <f t="shared" si="3"/>
        <v>1</v>
      </c>
      <c r="F81" s="70">
        <f t="shared" si="3"/>
        <v>0.875</v>
      </c>
      <c r="G81" s="70"/>
      <c r="H81" s="70">
        <f t="shared" si="4"/>
        <v>0.60000000000000009</v>
      </c>
      <c r="I81" s="70">
        <f t="shared" si="5"/>
        <v>0.52500000000000013</v>
      </c>
      <c r="J81" s="625"/>
      <c r="K81" s="626"/>
      <c r="L81" s="627"/>
      <c r="M81" s="46"/>
    </row>
    <row r="82" spans="1:13" s="19" customFormat="1" x14ac:dyDescent="0.15">
      <c r="A82" s="650"/>
      <c r="B82" s="148"/>
      <c r="C82" s="617"/>
      <c r="D82" s="617"/>
      <c r="E82" s="70">
        <f t="shared" si="3"/>
        <v>1</v>
      </c>
      <c r="F82" s="70">
        <f t="shared" si="3"/>
        <v>1.53</v>
      </c>
      <c r="G82" s="70"/>
      <c r="H82" s="70">
        <f t="shared" si="4"/>
        <v>0.60000000000000009</v>
      </c>
      <c r="I82" s="70">
        <f t="shared" si="5"/>
        <v>0.91800000000000015</v>
      </c>
      <c r="J82" s="625"/>
      <c r="K82" s="626"/>
      <c r="L82" s="627"/>
      <c r="M82" s="46"/>
    </row>
    <row r="83" spans="1:13" s="19" customFormat="1" x14ac:dyDescent="0.15">
      <c r="A83" s="650"/>
      <c r="B83" s="148"/>
      <c r="C83" s="617"/>
      <c r="D83" s="617"/>
      <c r="E83" s="70">
        <f t="shared" si="3"/>
        <v>1</v>
      </c>
      <c r="F83" s="70">
        <f t="shared" si="3"/>
        <v>0.84</v>
      </c>
      <c r="G83" s="70"/>
      <c r="H83" s="70">
        <f t="shared" si="4"/>
        <v>0.60000000000000009</v>
      </c>
      <c r="I83" s="70">
        <f t="shared" si="5"/>
        <v>0.504</v>
      </c>
      <c r="J83" s="625"/>
      <c r="K83" s="626"/>
      <c r="L83" s="627"/>
      <c r="M83" s="46"/>
    </row>
    <row r="84" spans="1:13" s="19" customFormat="1" x14ac:dyDescent="0.15">
      <c r="A84" s="650"/>
      <c r="B84" s="148"/>
      <c r="C84" s="617"/>
      <c r="D84" s="617"/>
      <c r="E84" s="70">
        <f t="shared" si="3"/>
        <v>1</v>
      </c>
      <c r="F84" s="70">
        <f t="shared" si="3"/>
        <v>1.53</v>
      </c>
      <c r="G84" s="70"/>
      <c r="H84" s="70">
        <f t="shared" si="4"/>
        <v>0.60000000000000009</v>
      </c>
      <c r="I84" s="70">
        <f t="shared" si="5"/>
        <v>0.91800000000000015</v>
      </c>
      <c r="J84" s="625"/>
      <c r="K84" s="626"/>
      <c r="L84" s="627"/>
      <c r="M84" s="46"/>
    </row>
    <row r="85" spans="1:13" s="19" customFormat="1" x14ac:dyDescent="0.15">
      <c r="A85" s="650"/>
      <c r="B85" s="148"/>
      <c r="C85" s="617"/>
      <c r="D85" s="617"/>
      <c r="E85" s="70">
        <f t="shared" si="3"/>
        <v>1</v>
      </c>
      <c r="F85" s="70">
        <f t="shared" si="3"/>
        <v>1.53</v>
      </c>
      <c r="G85" s="70"/>
      <c r="H85" s="70">
        <f t="shared" si="4"/>
        <v>0.60000000000000009</v>
      </c>
      <c r="I85" s="70">
        <f t="shared" si="5"/>
        <v>0.91800000000000015</v>
      </c>
      <c r="J85" s="625"/>
      <c r="K85" s="626"/>
      <c r="L85" s="627"/>
      <c r="M85" s="46"/>
    </row>
    <row r="86" spans="1:13" s="19" customFormat="1" x14ac:dyDescent="0.15">
      <c r="A86" s="650"/>
      <c r="B86" s="148"/>
      <c r="C86" s="617"/>
      <c r="D86" s="617"/>
      <c r="E86" s="70">
        <f t="shared" si="3"/>
        <v>1</v>
      </c>
      <c r="F86" s="70">
        <f t="shared" si="3"/>
        <v>3.4350000000000001</v>
      </c>
      <c r="G86" s="70"/>
      <c r="H86" s="70">
        <f t="shared" si="4"/>
        <v>0.60000000000000009</v>
      </c>
      <c r="I86" s="70">
        <f t="shared" si="5"/>
        <v>2.0610000000000004</v>
      </c>
      <c r="J86" s="625"/>
      <c r="K86" s="626"/>
      <c r="L86" s="627"/>
      <c r="M86" s="46"/>
    </row>
    <row r="87" spans="1:13" s="19" customFormat="1" x14ac:dyDescent="0.15">
      <c r="A87" s="650"/>
      <c r="B87" s="148"/>
      <c r="C87" s="617"/>
      <c r="D87" s="617"/>
      <c r="E87" s="70">
        <f t="shared" si="3"/>
        <v>1</v>
      </c>
      <c r="F87" s="70">
        <f t="shared" si="3"/>
        <v>2.42</v>
      </c>
      <c r="G87" s="70"/>
      <c r="H87" s="70">
        <f t="shared" si="4"/>
        <v>0.60000000000000009</v>
      </c>
      <c r="I87" s="70">
        <f t="shared" si="5"/>
        <v>1.4520000000000002</v>
      </c>
      <c r="J87" s="625"/>
      <c r="K87" s="626"/>
      <c r="L87" s="627"/>
      <c r="M87" s="46"/>
    </row>
    <row r="88" spans="1:13" s="19" customFormat="1" x14ac:dyDescent="0.15">
      <c r="A88" s="650"/>
      <c r="B88" s="148"/>
      <c r="C88" s="618"/>
      <c r="D88" s="618"/>
      <c r="E88" s="70">
        <f t="shared" si="3"/>
        <v>1</v>
      </c>
      <c r="F88" s="70">
        <f t="shared" si="3"/>
        <v>4.335</v>
      </c>
      <c r="G88" s="70"/>
      <c r="H88" s="70">
        <f t="shared" si="4"/>
        <v>0.60000000000000009</v>
      </c>
      <c r="I88" s="70">
        <f t="shared" si="5"/>
        <v>2.6010000000000004</v>
      </c>
      <c r="J88" s="625"/>
      <c r="K88" s="626"/>
      <c r="L88" s="627"/>
      <c r="M88" s="46"/>
    </row>
    <row r="89" spans="1:13" s="19" customFormat="1" x14ac:dyDescent="0.15">
      <c r="A89" s="650"/>
      <c r="B89" s="148"/>
      <c r="C89" s="75"/>
      <c r="D89" s="192"/>
      <c r="E89" s="70"/>
      <c r="F89" s="70"/>
      <c r="G89" s="70"/>
      <c r="H89" s="70"/>
      <c r="I89" s="70"/>
      <c r="J89" s="625"/>
      <c r="K89" s="626"/>
      <c r="L89" s="627"/>
      <c r="M89" s="46"/>
    </row>
    <row r="90" spans="1:13" s="19" customFormat="1" x14ac:dyDescent="0.15">
      <c r="A90" s="650"/>
      <c r="B90" s="148"/>
      <c r="C90" s="616" t="s">
        <v>482</v>
      </c>
      <c r="D90" s="597"/>
      <c r="E90" s="70">
        <f t="shared" ref="E90:F92" si="6">E58</f>
        <v>2</v>
      </c>
      <c r="F90" s="70">
        <f t="shared" si="6"/>
        <v>1</v>
      </c>
      <c r="G90" s="70"/>
      <c r="H90" s="70">
        <f t="shared" si="4"/>
        <v>0.60000000000000009</v>
      </c>
      <c r="I90" s="70">
        <f>E90*F90*H90</f>
        <v>1.2000000000000002</v>
      </c>
      <c r="J90" s="625"/>
      <c r="K90" s="626"/>
      <c r="L90" s="627"/>
      <c r="M90" s="46"/>
    </row>
    <row r="91" spans="1:13" s="19" customFormat="1" x14ac:dyDescent="0.15">
      <c r="A91" s="650"/>
      <c r="B91" s="148"/>
      <c r="C91" s="617"/>
      <c r="D91" s="598"/>
      <c r="E91" s="70">
        <f t="shared" si="6"/>
        <v>2</v>
      </c>
      <c r="F91" s="70">
        <f t="shared" si="6"/>
        <v>1</v>
      </c>
      <c r="G91" s="70"/>
      <c r="H91" s="70">
        <f t="shared" si="4"/>
        <v>0.60000000000000009</v>
      </c>
      <c r="I91" s="70">
        <f>E91*F91*H91</f>
        <v>1.2000000000000002</v>
      </c>
      <c r="J91" s="625"/>
      <c r="K91" s="626"/>
      <c r="L91" s="627"/>
      <c r="M91" s="46"/>
    </row>
    <row r="92" spans="1:13" s="19" customFormat="1" x14ac:dyDescent="0.15">
      <c r="A92" s="650"/>
      <c r="B92" s="148"/>
      <c r="C92" s="618"/>
      <c r="D92" s="599"/>
      <c r="E92" s="70">
        <f t="shared" si="6"/>
        <v>1</v>
      </c>
      <c r="F92" s="70">
        <f t="shared" si="6"/>
        <v>1</v>
      </c>
      <c r="G92" s="70"/>
      <c r="H92" s="70">
        <f t="shared" si="4"/>
        <v>0.60000000000000009</v>
      </c>
      <c r="I92" s="70">
        <f>E92*F92*H92</f>
        <v>0.60000000000000009</v>
      </c>
      <c r="J92" s="625"/>
      <c r="K92" s="626"/>
      <c r="L92" s="627"/>
      <c r="M92" s="46"/>
    </row>
    <row r="93" spans="1:13" s="19" customFormat="1" x14ac:dyDescent="0.15">
      <c r="A93" s="650"/>
      <c r="B93" s="148"/>
      <c r="C93" s="69"/>
      <c r="D93" s="192"/>
      <c r="E93" s="70"/>
      <c r="F93" s="70"/>
      <c r="G93" s="70"/>
      <c r="H93" s="70"/>
      <c r="I93" s="70"/>
      <c r="J93" s="625"/>
      <c r="K93" s="626"/>
      <c r="L93" s="627"/>
      <c r="M93" s="46"/>
    </row>
    <row r="94" spans="1:13" s="19" customFormat="1" x14ac:dyDescent="0.15">
      <c r="A94" s="650"/>
      <c r="B94" s="148"/>
      <c r="C94" s="616" t="s">
        <v>446</v>
      </c>
      <c r="D94" s="597"/>
      <c r="E94" s="70">
        <f t="shared" ref="E94:G101" si="7">E62</f>
        <v>2</v>
      </c>
      <c r="F94" s="70">
        <f t="shared" si="7"/>
        <v>1.7000000000000002</v>
      </c>
      <c r="G94" s="70">
        <f t="shared" si="7"/>
        <v>0.3</v>
      </c>
      <c r="H94" s="70"/>
      <c r="I94" s="70">
        <f>E94*F94*G94</f>
        <v>1.02</v>
      </c>
      <c r="J94" s="625"/>
      <c r="K94" s="626"/>
      <c r="L94" s="627"/>
      <c r="M94" s="46"/>
    </row>
    <row r="95" spans="1:13" s="19" customFormat="1" x14ac:dyDescent="0.15">
      <c r="A95" s="650"/>
      <c r="B95" s="148"/>
      <c r="C95" s="617"/>
      <c r="D95" s="598"/>
      <c r="E95" s="70">
        <f t="shared" si="7"/>
        <v>2</v>
      </c>
      <c r="F95" s="70">
        <f t="shared" si="7"/>
        <v>0.79999999999999993</v>
      </c>
      <c r="G95" s="70">
        <f t="shared" si="7"/>
        <v>0.3</v>
      </c>
      <c r="H95" s="70"/>
      <c r="I95" s="70">
        <f t="shared" ref="I95:I101" si="8">E95*F95*G95</f>
        <v>0.47999999999999993</v>
      </c>
      <c r="J95" s="625"/>
      <c r="K95" s="626"/>
      <c r="L95" s="627"/>
      <c r="M95" s="46"/>
    </row>
    <row r="96" spans="1:13" s="19" customFormat="1" x14ac:dyDescent="0.15">
      <c r="A96" s="650"/>
      <c r="B96" s="148"/>
      <c r="C96" s="617"/>
      <c r="D96" s="598"/>
      <c r="E96" s="70">
        <f t="shared" si="7"/>
        <v>2</v>
      </c>
      <c r="F96" s="70">
        <f t="shared" si="7"/>
        <v>1.7000000000000002</v>
      </c>
      <c r="G96" s="70">
        <f t="shared" si="7"/>
        <v>0.3</v>
      </c>
      <c r="H96" s="70"/>
      <c r="I96" s="70">
        <f t="shared" si="8"/>
        <v>1.02</v>
      </c>
      <c r="J96" s="625"/>
      <c r="K96" s="626"/>
      <c r="L96" s="627"/>
      <c r="M96" s="46"/>
    </row>
    <row r="97" spans="1:13" s="19" customFormat="1" x14ac:dyDescent="0.15">
      <c r="A97" s="650"/>
      <c r="B97" s="148"/>
      <c r="C97" s="617"/>
      <c r="D97" s="598"/>
      <c r="E97" s="70">
        <f t="shared" si="7"/>
        <v>2</v>
      </c>
      <c r="F97" s="70">
        <f t="shared" si="7"/>
        <v>1.7000000000000002</v>
      </c>
      <c r="G97" s="70">
        <f t="shared" si="7"/>
        <v>0.3</v>
      </c>
      <c r="H97" s="70"/>
      <c r="I97" s="70">
        <f t="shared" si="8"/>
        <v>1.02</v>
      </c>
      <c r="J97" s="625"/>
      <c r="K97" s="626"/>
      <c r="L97" s="627"/>
      <c r="M97" s="46"/>
    </row>
    <row r="98" spans="1:13" s="19" customFormat="1" x14ac:dyDescent="0.15">
      <c r="A98" s="650"/>
      <c r="B98" s="148"/>
      <c r="C98" s="617"/>
      <c r="D98" s="598"/>
      <c r="E98" s="70">
        <f t="shared" si="7"/>
        <v>2</v>
      </c>
      <c r="F98" s="70">
        <f t="shared" si="7"/>
        <v>0.79999999999999993</v>
      </c>
      <c r="G98" s="70">
        <f t="shared" si="7"/>
        <v>0.3</v>
      </c>
      <c r="H98" s="70"/>
      <c r="I98" s="70">
        <f t="shared" si="8"/>
        <v>0.47999999999999993</v>
      </c>
      <c r="J98" s="625"/>
      <c r="K98" s="626"/>
      <c r="L98" s="627"/>
      <c r="M98" s="46"/>
    </row>
    <row r="99" spans="1:13" s="19" customFormat="1" x14ac:dyDescent="0.15">
      <c r="A99" s="650"/>
      <c r="B99" s="148"/>
      <c r="C99" s="617"/>
      <c r="D99" s="598"/>
      <c r="E99" s="70">
        <f t="shared" si="7"/>
        <v>2</v>
      </c>
      <c r="F99" s="70">
        <f t="shared" si="7"/>
        <v>1.7000000000000002</v>
      </c>
      <c r="G99" s="70">
        <f t="shared" si="7"/>
        <v>0.3</v>
      </c>
      <c r="H99" s="70"/>
      <c r="I99" s="70">
        <f t="shared" si="8"/>
        <v>1.02</v>
      </c>
      <c r="J99" s="625"/>
      <c r="K99" s="626"/>
      <c r="L99" s="627"/>
      <c r="M99" s="46"/>
    </row>
    <row r="100" spans="1:13" s="19" customFormat="1" x14ac:dyDescent="0.15">
      <c r="A100" s="650"/>
      <c r="B100" s="148"/>
      <c r="C100" s="617"/>
      <c r="D100" s="598"/>
      <c r="E100" s="70">
        <f t="shared" si="7"/>
        <v>2</v>
      </c>
      <c r="F100" s="70">
        <f t="shared" si="7"/>
        <v>0.79999999999999993</v>
      </c>
      <c r="G100" s="70">
        <f t="shared" si="7"/>
        <v>0.3</v>
      </c>
      <c r="H100" s="70"/>
      <c r="I100" s="70">
        <f t="shared" si="8"/>
        <v>0.47999999999999993</v>
      </c>
      <c r="J100" s="625"/>
      <c r="K100" s="626"/>
      <c r="L100" s="627"/>
      <c r="M100" s="46"/>
    </row>
    <row r="101" spans="1:13" s="19" customFormat="1" x14ac:dyDescent="0.15">
      <c r="A101" s="651"/>
      <c r="B101" s="148"/>
      <c r="C101" s="618"/>
      <c r="D101" s="599"/>
      <c r="E101" s="70">
        <f t="shared" si="7"/>
        <v>2</v>
      </c>
      <c r="F101" s="70">
        <f t="shared" si="7"/>
        <v>1.7000000000000002</v>
      </c>
      <c r="G101" s="70">
        <f t="shared" si="7"/>
        <v>0.3</v>
      </c>
      <c r="H101" s="70"/>
      <c r="I101" s="70">
        <f t="shared" si="8"/>
        <v>1.02</v>
      </c>
      <c r="J101" s="628"/>
      <c r="K101" s="629"/>
      <c r="L101" s="630"/>
      <c r="M101" s="46"/>
    </row>
    <row r="102" spans="1:13" s="19" customFormat="1" x14ac:dyDescent="0.15">
      <c r="A102" s="643"/>
      <c r="B102" s="644"/>
      <c r="C102" s="644"/>
      <c r="D102" s="644"/>
      <c r="E102" s="644"/>
      <c r="F102" s="644"/>
      <c r="G102" s="644"/>
      <c r="H102" s="645"/>
      <c r="I102" s="65">
        <f>SUM(I76:I101)</f>
        <v>24.123000000000001</v>
      </c>
      <c r="J102" s="65" t="s">
        <v>400</v>
      </c>
      <c r="K102" s="99">
        <v>645</v>
      </c>
      <c r="L102" s="99">
        <f>I102*K102</f>
        <v>15559.335000000001</v>
      </c>
      <c r="M102" s="46"/>
    </row>
    <row r="103" spans="1:13" s="19" customFormat="1" x14ac:dyDescent="0.15">
      <c r="A103" s="703"/>
      <c r="B103" s="704"/>
      <c r="C103" s="704"/>
      <c r="D103" s="704"/>
      <c r="E103" s="704"/>
      <c r="F103" s="704"/>
      <c r="G103" s="704"/>
      <c r="H103" s="704"/>
      <c r="I103" s="704"/>
      <c r="J103" s="704"/>
      <c r="K103" s="704"/>
      <c r="L103" s="705"/>
      <c r="M103" s="46"/>
    </row>
    <row r="104" spans="1:13" s="19" customFormat="1" x14ac:dyDescent="0.15">
      <c r="A104" s="50"/>
      <c r="B104" s="156"/>
      <c r="C104" s="667" t="s">
        <v>15</v>
      </c>
      <c r="D104" s="668"/>
      <c r="E104" s="668"/>
      <c r="F104" s="668"/>
      <c r="G104" s="668"/>
      <c r="H104" s="668"/>
      <c r="I104" s="669"/>
      <c r="J104" s="622"/>
      <c r="K104" s="623"/>
      <c r="L104" s="624"/>
      <c r="M104" s="46"/>
    </row>
    <row r="105" spans="1:13" s="19" customFormat="1" x14ac:dyDescent="0.15">
      <c r="A105" s="649"/>
      <c r="B105" s="147"/>
      <c r="C105" s="616" t="s">
        <v>108</v>
      </c>
      <c r="D105" s="78"/>
      <c r="E105" s="69">
        <v>1</v>
      </c>
      <c r="F105" s="70">
        <v>10.59</v>
      </c>
      <c r="G105" s="70">
        <v>0.3</v>
      </c>
      <c r="H105" s="70">
        <v>0.6</v>
      </c>
      <c r="I105" s="70">
        <f t="shared" ref="I105:I121" si="9">ROUND(E105*F105*G105*H105,2)</f>
        <v>1.91</v>
      </c>
      <c r="J105" s="625"/>
      <c r="K105" s="626"/>
      <c r="L105" s="627"/>
      <c r="M105" s="46"/>
    </row>
    <row r="106" spans="1:13" s="19" customFormat="1" x14ac:dyDescent="0.15">
      <c r="A106" s="650"/>
      <c r="B106" s="148"/>
      <c r="C106" s="617"/>
      <c r="D106" s="78"/>
      <c r="E106" s="69">
        <v>1</v>
      </c>
      <c r="F106" s="70">
        <v>10.59</v>
      </c>
      <c r="G106" s="70">
        <v>0.45</v>
      </c>
      <c r="H106" s="70">
        <v>0.6</v>
      </c>
      <c r="I106" s="70">
        <f t="shared" si="9"/>
        <v>2.86</v>
      </c>
      <c r="J106" s="625"/>
      <c r="K106" s="626"/>
      <c r="L106" s="627"/>
      <c r="M106" s="46"/>
    </row>
    <row r="107" spans="1:13" s="19" customFormat="1" x14ac:dyDescent="0.15">
      <c r="A107" s="650"/>
      <c r="B107" s="148"/>
      <c r="C107" s="617"/>
      <c r="D107" s="78"/>
      <c r="E107" s="69">
        <v>1</v>
      </c>
      <c r="F107" s="70">
        <v>2</v>
      </c>
      <c r="G107" s="70">
        <v>0.2</v>
      </c>
      <c r="H107" s="70">
        <v>0.6</v>
      </c>
      <c r="I107" s="70">
        <f t="shared" si="9"/>
        <v>0.24</v>
      </c>
      <c r="J107" s="625"/>
      <c r="K107" s="626"/>
      <c r="L107" s="627"/>
      <c r="M107" s="46"/>
    </row>
    <row r="108" spans="1:13" s="19" customFormat="1" x14ac:dyDescent="0.15">
      <c r="A108" s="650"/>
      <c r="B108" s="148"/>
      <c r="C108" s="617"/>
      <c r="D108" s="78"/>
      <c r="E108" s="69">
        <v>1</v>
      </c>
      <c r="F108" s="70">
        <v>8.59</v>
      </c>
      <c r="G108" s="70">
        <v>0.3</v>
      </c>
      <c r="H108" s="70">
        <v>0.75</v>
      </c>
      <c r="I108" s="70">
        <f t="shared" si="9"/>
        <v>1.93</v>
      </c>
      <c r="J108" s="625"/>
      <c r="K108" s="626"/>
      <c r="L108" s="627"/>
      <c r="M108" s="46"/>
    </row>
    <row r="109" spans="1:13" s="19" customFormat="1" x14ac:dyDescent="0.15">
      <c r="A109" s="650"/>
      <c r="B109" s="148"/>
      <c r="C109" s="617"/>
      <c r="D109" s="78"/>
      <c r="E109" s="69">
        <v>1</v>
      </c>
      <c r="F109" s="70">
        <v>2</v>
      </c>
      <c r="G109" s="70">
        <v>0.2</v>
      </c>
      <c r="H109" s="70">
        <v>0.6</v>
      </c>
      <c r="I109" s="70">
        <f t="shared" si="9"/>
        <v>0.24</v>
      </c>
      <c r="J109" s="625"/>
      <c r="K109" s="626"/>
      <c r="L109" s="627"/>
      <c r="M109" s="46"/>
    </row>
    <row r="110" spans="1:13" s="19" customFormat="1" x14ac:dyDescent="0.15">
      <c r="A110" s="650"/>
      <c r="B110" s="148"/>
      <c r="C110" s="617"/>
      <c r="D110" s="78"/>
      <c r="E110" s="69">
        <v>1</v>
      </c>
      <c r="F110" s="70">
        <v>4.05</v>
      </c>
      <c r="G110" s="70">
        <v>0.2</v>
      </c>
      <c r="H110" s="70">
        <v>0.6</v>
      </c>
      <c r="I110" s="70">
        <f t="shared" si="9"/>
        <v>0.49</v>
      </c>
      <c r="J110" s="625"/>
      <c r="K110" s="626"/>
      <c r="L110" s="627"/>
      <c r="M110" s="46"/>
    </row>
    <row r="111" spans="1:13" s="19" customFormat="1" x14ac:dyDescent="0.15">
      <c r="A111" s="650"/>
      <c r="B111" s="148"/>
      <c r="C111" s="617"/>
      <c r="D111" s="78"/>
      <c r="E111" s="69">
        <v>1</v>
      </c>
      <c r="F111" s="70">
        <v>3.4350000000000001</v>
      </c>
      <c r="G111" s="70">
        <v>0.3</v>
      </c>
      <c r="H111" s="70">
        <v>0.6</v>
      </c>
      <c r="I111" s="70">
        <f t="shared" si="9"/>
        <v>0.62</v>
      </c>
      <c r="J111" s="625"/>
      <c r="K111" s="626"/>
      <c r="L111" s="627"/>
      <c r="M111" s="46"/>
    </row>
    <row r="112" spans="1:13" s="19" customFormat="1" x14ac:dyDescent="0.15">
      <c r="A112" s="650"/>
      <c r="B112" s="148"/>
      <c r="C112" s="617"/>
      <c r="D112" s="78"/>
      <c r="E112" s="69">
        <v>1</v>
      </c>
      <c r="F112" s="70">
        <v>3.4350000000000001</v>
      </c>
      <c r="G112" s="70">
        <v>0.2</v>
      </c>
      <c r="H112" s="70">
        <v>0.6</v>
      </c>
      <c r="I112" s="70">
        <f t="shared" si="9"/>
        <v>0.41</v>
      </c>
      <c r="J112" s="625"/>
      <c r="K112" s="626"/>
      <c r="L112" s="627"/>
      <c r="M112" s="46"/>
    </row>
    <row r="113" spans="1:13" s="19" customFormat="1" x14ac:dyDescent="0.15">
      <c r="A113" s="651"/>
      <c r="B113" s="149"/>
      <c r="C113" s="618"/>
      <c r="D113" s="78"/>
      <c r="E113" s="69">
        <v>1</v>
      </c>
      <c r="F113" s="70">
        <v>6.9550000000000001</v>
      </c>
      <c r="G113" s="70">
        <v>0.3</v>
      </c>
      <c r="H113" s="70">
        <v>0.6</v>
      </c>
      <c r="I113" s="70">
        <f t="shared" si="9"/>
        <v>1.25</v>
      </c>
      <c r="J113" s="625"/>
      <c r="K113" s="626"/>
      <c r="L113" s="627"/>
      <c r="M113" s="46"/>
    </row>
    <row r="114" spans="1:13" s="19" customFormat="1" x14ac:dyDescent="0.15">
      <c r="A114" s="50"/>
      <c r="B114" s="156"/>
      <c r="C114" s="634"/>
      <c r="D114" s="635"/>
      <c r="E114" s="635"/>
      <c r="F114" s="635"/>
      <c r="G114" s="635"/>
      <c r="H114" s="635"/>
      <c r="I114" s="636"/>
      <c r="J114" s="625"/>
      <c r="K114" s="626"/>
      <c r="L114" s="627"/>
      <c r="M114" s="46"/>
    </row>
    <row r="115" spans="1:13" s="19" customFormat="1" x14ac:dyDescent="0.15">
      <c r="A115" s="649"/>
      <c r="B115" s="147"/>
      <c r="C115" s="597" t="s">
        <v>132</v>
      </c>
      <c r="D115" s="78"/>
      <c r="E115" s="69"/>
      <c r="F115" s="70"/>
      <c r="G115" s="70"/>
      <c r="H115" s="70"/>
      <c r="I115" s="70"/>
      <c r="J115" s="625"/>
      <c r="K115" s="626"/>
      <c r="L115" s="627"/>
      <c r="M115" s="46"/>
    </row>
    <row r="116" spans="1:13" s="19" customFormat="1" x14ac:dyDescent="0.15">
      <c r="A116" s="650"/>
      <c r="B116" s="148"/>
      <c r="C116" s="598"/>
      <c r="D116" s="78"/>
      <c r="E116" s="69">
        <v>1</v>
      </c>
      <c r="F116" s="70">
        <v>9.5</v>
      </c>
      <c r="G116" s="70">
        <v>0.3</v>
      </c>
      <c r="H116" s="70">
        <v>0.6</v>
      </c>
      <c r="I116" s="70">
        <f t="shared" si="9"/>
        <v>1.71</v>
      </c>
      <c r="J116" s="625"/>
      <c r="K116" s="626"/>
      <c r="L116" s="627"/>
      <c r="M116" s="46"/>
    </row>
    <row r="117" spans="1:13" s="19" customFormat="1" x14ac:dyDescent="0.15">
      <c r="A117" s="650"/>
      <c r="B117" s="148"/>
      <c r="C117" s="598"/>
      <c r="D117" s="78"/>
      <c r="E117" s="69">
        <v>1</v>
      </c>
      <c r="F117" s="70">
        <v>6.0750000000000002</v>
      </c>
      <c r="G117" s="70">
        <v>0.2</v>
      </c>
      <c r="H117" s="70">
        <v>0.6</v>
      </c>
      <c r="I117" s="70">
        <f t="shared" si="9"/>
        <v>0.73</v>
      </c>
      <c r="J117" s="625"/>
      <c r="K117" s="626"/>
      <c r="L117" s="627"/>
      <c r="M117" s="46"/>
    </row>
    <row r="118" spans="1:13" s="19" customFormat="1" x14ac:dyDescent="0.15">
      <c r="A118" s="650"/>
      <c r="B118" s="148"/>
      <c r="C118" s="598"/>
      <c r="D118" s="78"/>
      <c r="E118" s="69">
        <v>1</v>
      </c>
      <c r="F118" s="70">
        <v>1.85</v>
      </c>
      <c r="G118" s="70">
        <v>0.2</v>
      </c>
      <c r="H118" s="70">
        <v>0.6</v>
      </c>
      <c r="I118" s="70">
        <f t="shared" si="9"/>
        <v>0.22</v>
      </c>
      <c r="J118" s="625"/>
      <c r="K118" s="626"/>
      <c r="L118" s="627"/>
      <c r="M118" s="46"/>
    </row>
    <row r="119" spans="1:13" s="19" customFormat="1" x14ac:dyDescent="0.15">
      <c r="A119" s="650"/>
      <c r="B119" s="148"/>
      <c r="C119" s="598"/>
      <c r="D119" s="78"/>
      <c r="E119" s="69">
        <v>1</v>
      </c>
      <c r="F119" s="70">
        <v>3.8</v>
      </c>
      <c r="G119" s="70">
        <v>0.2</v>
      </c>
      <c r="H119" s="70">
        <v>0.6</v>
      </c>
      <c r="I119" s="70">
        <f t="shared" si="9"/>
        <v>0.46</v>
      </c>
      <c r="J119" s="625"/>
      <c r="K119" s="626"/>
      <c r="L119" s="627"/>
      <c r="M119" s="46"/>
    </row>
    <row r="120" spans="1:13" s="19" customFormat="1" x14ac:dyDescent="0.15">
      <c r="A120" s="650"/>
      <c r="B120" s="148"/>
      <c r="C120" s="598"/>
      <c r="D120" s="78"/>
      <c r="E120" s="69">
        <v>1</v>
      </c>
      <c r="F120" s="70">
        <v>4.45</v>
      </c>
      <c r="G120" s="70">
        <v>0.3</v>
      </c>
      <c r="H120" s="70">
        <v>0.6</v>
      </c>
      <c r="I120" s="70">
        <f t="shared" si="9"/>
        <v>0.8</v>
      </c>
      <c r="J120" s="625"/>
      <c r="K120" s="626"/>
      <c r="L120" s="627"/>
      <c r="M120" s="46"/>
    </row>
    <row r="121" spans="1:13" s="19" customFormat="1" x14ac:dyDescent="0.15">
      <c r="A121" s="651"/>
      <c r="B121" s="149"/>
      <c r="C121" s="599"/>
      <c r="D121" s="78"/>
      <c r="E121" s="69">
        <v>1</v>
      </c>
      <c r="F121" s="70">
        <v>15.5</v>
      </c>
      <c r="G121" s="70">
        <v>0.3</v>
      </c>
      <c r="H121" s="70">
        <v>0.6</v>
      </c>
      <c r="I121" s="70">
        <f t="shared" si="9"/>
        <v>2.79</v>
      </c>
      <c r="J121" s="628"/>
      <c r="K121" s="629"/>
      <c r="L121" s="630"/>
      <c r="M121" s="46"/>
    </row>
    <row r="122" spans="1:13" s="19" customFormat="1" x14ac:dyDescent="0.15">
      <c r="A122" s="643"/>
      <c r="B122" s="644"/>
      <c r="C122" s="644"/>
      <c r="D122" s="644"/>
      <c r="E122" s="644"/>
      <c r="F122" s="644"/>
      <c r="G122" s="644"/>
      <c r="H122" s="645"/>
      <c r="I122" s="123">
        <f>SUM(I105:I121)</f>
        <v>16.660000000000004</v>
      </c>
      <c r="J122" s="123" t="s">
        <v>9</v>
      </c>
      <c r="K122" s="125">
        <f>F125</f>
        <v>7185.15</v>
      </c>
      <c r="L122" s="125">
        <f>I122*K122</f>
        <v>119704.59900000002</v>
      </c>
      <c r="M122" s="46"/>
    </row>
    <row r="123" spans="1:13" s="19" customFormat="1" x14ac:dyDescent="0.15">
      <c r="A123" s="204"/>
      <c r="B123" s="147"/>
      <c r="C123" s="75" t="s">
        <v>23</v>
      </c>
      <c r="D123" s="72"/>
      <c r="E123" s="69" t="s">
        <v>24</v>
      </c>
      <c r="F123" s="70">
        <v>6843</v>
      </c>
      <c r="G123" s="70" t="s">
        <v>25</v>
      </c>
      <c r="H123" s="235"/>
      <c r="I123" s="236"/>
      <c r="J123" s="236"/>
      <c r="K123" s="236"/>
      <c r="L123" s="237"/>
      <c r="M123" s="46"/>
    </row>
    <row r="124" spans="1:13" s="19" customFormat="1" x14ac:dyDescent="0.15">
      <c r="A124" s="205"/>
      <c r="B124" s="148"/>
      <c r="C124" s="75" t="s">
        <v>41</v>
      </c>
      <c r="D124" s="72"/>
      <c r="E124" s="69" t="s">
        <v>24</v>
      </c>
      <c r="F124" s="70">
        <f>ROUND(F123*5%,2)</f>
        <v>342.15</v>
      </c>
      <c r="G124" s="70"/>
      <c r="H124" s="238"/>
      <c r="I124" s="239"/>
      <c r="J124" s="239"/>
      <c r="K124" s="239"/>
      <c r="L124" s="240"/>
      <c r="M124" s="46"/>
    </row>
    <row r="125" spans="1:13" s="19" customFormat="1" x14ac:dyDescent="0.15">
      <c r="A125" s="205"/>
      <c r="B125" s="148"/>
      <c r="C125" s="75"/>
      <c r="D125" s="72"/>
      <c r="E125" s="69"/>
      <c r="F125" s="70">
        <f>SUM(F123:F124)</f>
        <v>7185.15</v>
      </c>
      <c r="G125" s="70"/>
      <c r="H125" s="238"/>
      <c r="I125" s="239"/>
      <c r="J125" s="239"/>
      <c r="K125" s="239"/>
      <c r="L125" s="240"/>
      <c r="M125" s="46"/>
    </row>
    <row r="126" spans="1:13" s="19" customFormat="1" x14ac:dyDescent="0.15">
      <c r="A126" s="205"/>
      <c r="B126" s="148"/>
      <c r="C126" s="75"/>
      <c r="D126" s="72"/>
      <c r="E126" s="69"/>
      <c r="F126" s="70"/>
      <c r="G126" s="70"/>
      <c r="H126" s="238"/>
      <c r="I126" s="239"/>
      <c r="J126" s="239"/>
      <c r="K126" s="239"/>
      <c r="L126" s="240"/>
      <c r="M126" s="46"/>
    </row>
    <row r="127" spans="1:13" s="19" customFormat="1" ht="51.75" customHeight="1" x14ac:dyDescent="0.15">
      <c r="A127" s="54"/>
      <c r="B127" s="50"/>
      <c r="C127" s="656" t="s">
        <v>409</v>
      </c>
      <c r="D127" s="657"/>
      <c r="E127" s="657"/>
      <c r="F127" s="657"/>
      <c r="G127" s="657"/>
      <c r="H127" s="657"/>
      <c r="I127" s="657"/>
      <c r="J127" s="657"/>
      <c r="K127" s="657"/>
      <c r="L127" s="658"/>
      <c r="M127" s="46"/>
    </row>
    <row r="128" spans="1:13" s="19" customFormat="1" x14ac:dyDescent="0.15">
      <c r="A128" s="650"/>
      <c r="B128" s="148"/>
      <c r="C128" s="701" t="s">
        <v>67</v>
      </c>
      <c r="D128" s="176"/>
      <c r="E128" s="69">
        <f t="shared" ref="E128:F136" si="10">E105</f>
        <v>1</v>
      </c>
      <c r="F128" s="69">
        <f t="shared" si="10"/>
        <v>10.59</v>
      </c>
      <c r="G128" s="70"/>
      <c r="H128" s="70">
        <f>(G105+(H105-0.15)*2)</f>
        <v>1.2</v>
      </c>
      <c r="I128" s="70">
        <f>E128*F128*H128</f>
        <v>12.708</v>
      </c>
      <c r="J128" s="231"/>
      <c r="K128" s="737"/>
      <c r="L128" s="738"/>
      <c r="M128" s="46"/>
    </row>
    <row r="129" spans="1:13" s="19" customFormat="1" x14ac:dyDescent="0.15">
      <c r="A129" s="650"/>
      <c r="B129" s="148"/>
      <c r="C129" s="757"/>
      <c r="D129" s="176"/>
      <c r="E129" s="69">
        <f t="shared" si="10"/>
        <v>1</v>
      </c>
      <c r="F129" s="69">
        <f t="shared" si="10"/>
        <v>10.59</v>
      </c>
      <c r="G129" s="70"/>
      <c r="H129" s="70">
        <f t="shared" ref="H129:H136" si="11">(G106+(H106-0.15)*2)</f>
        <v>1.3499999999999999</v>
      </c>
      <c r="I129" s="70">
        <f t="shared" ref="I129:I142" si="12">E129*F129*H129</f>
        <v>14.296499999999998</v>
      </c>
      <c r="J129" s="231"/>
      <c r="K129" s="740"/>
      <c r="L129" s="741"/>
      <c r="M129" s="46"/>
    </row>
    <row r="130" spans="1:13" s="19" customFormat="1" x14ac:dyDescent="0.15">
      <c r="A130" s="650"/>
      <c r="B130" s="148"/>
      <c r="C130" s="757"/>
      <c r="D130" s="78"/>
      <c r="E130" s="69">
        <f t="shared" si="10"/>
        <v>1</v>
      </c>
      <c r="F130" s="69">
        <f t="shared" si="10"/>
        <v>2</v>
      </c>
      <c r="G130" s="70"/>
      <c r="H130" s="70">
        <f t="shared" si="11"/>
        <v>1.0999999999999999</v>
      </c>
      <c r="I130" s="70">
        <f t="shared" si="12"/>
        <v>2.1999999999999997</v>
      </c>
      <c r="J130" s="70"/>
      <c r="K130" s="740"/>
      <c r="L130" s="741"/>
      <c r="M130" s="46"/>
    </row>
    <row r="131" spans="1:13" s="19" customFormat="1" x14ac:dyDescent="0.15">
      <c r="A131" s="650"/>
      <c r="B131" s="148"/>
      <c r="C131" s="757"/>
      <c r="D131" s="78"/>
      <c r="E131" s="69">
        <f t="shared" si="10"/>
        <v>1</v>
      </c>
      <c r="F131" s="69">
        <f t="shared" si="10"/>
        <v>8.59</v>
      </c>
      <c r="G131" s="70"/>
      <c r="H131" s="70">
        <f t="shared" si="11"/>
        <v>1.5</v>
      </c>
      <c r="I131" s="70">
        <f t="shared" si="12"/>
        <v>12.885</v>
      </c>
      <c r="J131" s="70"/>
      <c r="K131" s="740"/>
      <c r="L131" s="741"/>
      <c r="M131" s="46"/>
    </row>
    <row r="132" spans="1:13" s="19" customFormat="1" x14ac:dyDescent="0.15">
      <c r="A132" s="650"/>
      <c r="B132" s="148"/>
      <c r="C132" s="757"/>
      <c r="D132" s="78"/>
      <c r="E132" s="69">
        <f t="shared" si="10"/>
        <v>1</v>
      </c>
      <c r="F132" s="69">
        <f t="shared" si="10"/>
        <v>2</v>
      </c>
      <c r="G132" s="70"/>
      <c r="H132" s="70">
        <f t="shared" si="11"/>
        <v>1.0999999999999999</v>
      </c>
      <c r="I132" s="70">
        <f t="shared" si="12"/>
        <v>2.1999999999999997</v>
      </c>
      <c r="J132" s="70"/>
      <c r="K132" s="740"/>
      <c r="L132" s="741"/>
      <c r="M132" s="46"/>
    </row>
    <row r="133" spans="1:13" s="19" customFormat="1" x14ac:dyDescent="0.15">
      <c r="A133" s="650"/>
      <c r="B133" s="148"/>
      <c r="C133" s="757"/>
      <c r="D133" s="78"/>
      <c r="E133" s="69">
        <f t="shared" si="10"/>
        <v>1</v>
      </c>
      <c r="F133" s="69">
        <f t="shared" si="10"/>
        <v>4.05</v>
      </c>
      <c r="G133" s="70"/>
      <c r="H133" s="70">
        <f t="shared" si="11"/>
        <v>1.0999999999999999</v>
      </c>
      <c r="I133" s="70">
        <f t="shared" si="12"/>
        <v>4.4549999999999992</v>
      </c>
      <c r="J133" s="70"/>
      <c r="K133" s="740"/>
      <c r="L133" s="741"/>
      <c r="M133" s="46"/>
    </row>
    <row r="134" spans="1:13" s="19" customFormat="1" x14ac:dyDescent="0.15">
      <c r="A134" s="650"/>
      <c r="B134" s="148"/>
      <c r="C134" s="757"/>
      <c r="D134" s="78"/>
      <c r="E134" s="69">
        <f t="shared" si="10"/>
        <v>1</v>
      </c>
      <c r="F134" s="69">
        <f t="shared" si="10"/>
        <v>3.4350000000000001</v>
      </c>
      <c r="G134" s="70"/>
      <c r="H134" s="70">
        <f t="shared" si="11"/>
        <v>1.2</v>
      </c>
      <c r="I134" s="70">
        <f t="shared" si="12"/>
        <v>4.1219999999999999</v>
      </c>
      <c r="J134" s="70"/>
      <c r="K134" s="740"/>
      <c r="L134" s="741"/>
      <c r="M134" s="46"/>
    </row>
    <row r="135" spans="1:13" s="19" customFormat="1" x14ac:dyDescent="0.15">
      <c r="A135" s="650"/>
      <c r="B135" s="148"/>
      <c r="C135" s="757"/>
      <c r="D135" s="78"/>
      <c r="E135" s="69">
        <f t="shared" si="10"/>
        <v>1</v>
      </c>
      <c r="F135" s="69">
        <f t="shared" si="10"/>
        <v>3.4350000000000001</v>
      </c>
      <c r="G135" s="70"/>
      <c r="H135" s="70">
        <f t="shared" si="11"/>
        <v>1.0999999999999999</v>
      </c>
      <c r="I135" s="70">
        <f t="shared" si="12"/>
        <v>3.7784999999999997</v>
      </c>
      <c r="J135" s="70"/>
      <c r="K135" s="740"/>
      <c r="L135" s="741"/>
      <c r="M135" s="46"/>
    </row>
    <row r="136" spans="1:13" s="19" customFormat="1" x14ac:dyDescent="0.15">
      <c r="A136" s="650"/>
      <c r="B136" s="148"/>
      <c r="C136" s="757"/>
      <c r="D136" s="78"/>
      <c r="E136" s="69">
        <f t="shared" si="10"/>
        <v>1</v>
      </c>
      <c r="F136" s="69">
        <f t="shared" si="10"/>
        <v>6.9550000000000001</v>
      </c>
      <c r="G136" s="70"/>
      <c r="H136" s="70">
        <f t="shared" si="11"/>
        <v>1.2</v>
      </c>
      <c r="I136" s="70">
        <f t="shared" si="12"/>
        <v>8.3460000000000001</v>
      </c>
      <c r="J136" s="70"/>
      <c r="K136" s="740"/>
      <c r="L136" s="741"/>
      <c r="M136" s="46"/>
    </row>
    <row r="137" spans="1:13" s="19" customFormat="1" x14ac:dyDescent="0.15">
      <c r="A137" s="650"/>
      <c r="B137" s="148"/>
      <c r="C137" s="701" t="s">
        <v>68</v>
      </c>
      <c r="D137" s="78"/>
      <c r="E137" s="69">
        <f t="shared" ref="E137:F142" si="13">E116</f>
        <v>1</v>
      </c>
      <c r="F137" s="70">
        <f t="shared" si="13"/>
        <v>9.5</v>
      </c>
      <c r="G137" s="70"/>
      <c r="H137" s="70">
        <f t="shared" ref="H137:H142" si="14">(G116+(H116-0.15)*2)</f>
        <v>1.2</v>
      </c>
      <c r="I137" s="70">
        <f t="shared" si="12"/>
        <v>11.4</v>
      </c>
      <c r="J137" s="70"/>
      <c r="K137" s="740"/>
      <c r="L137" s="741"/>
      <c r="M137" s="46"/>
    </row>
    <row r="138" spans="1:13" s="19" customFormat="1" x14ac:dyDescent="0.15">
      <c r="A138" s="650"/>
      <c r="B138" s="148"/>
      <c r="C138" s="757"/>
      <c r="D138" s="78"/>
      <c r="E138" s="69">
        <f t="shared" si="13"/>
        <v>1</v>
      </c>
      <c r="F138" s="70">
        <f t="shared" si="13"/>
        <v>6.0750000000000002</v>
      </c>
      <c r="G138" s="70"/>
      <c r="H138" s="70">
        <f t="shared" si="14"/>
        <v>1.0999999999999999</v>
      </c>
      <c r="I138" s="70">
        <f t="shared" si="12"/>
        <v>6.6824999999999992</v>
      </c>
      <c r="J138" s="70"/>
      <c r="K138" s="740"/>
      <c r="L138" s="741"/>
      <c r="M138" s="46"/>
    </row>
    <row r="139" spans="1:13" s="19" customFormat="1" x14ac:dyDescent="0.15">
      <c r="A139" s="650"/>
      <c r="B139" s="148"/>
      <c r="C139" s="757"/>
      <c r="D139" s="78"/>
      <c r="E139" s="69">
        <f t="shared" si="13"/>
        <v>1</v>
      </c>
      <c r="F139" s="70">
        <f t="shared" si="13"/>
        <v>1.85</v>
      </c>
      <c r="G139" s="70"/>
      <c r="H139" s="70">
        <f t="shared" si="14"/>
        <v>1.0999999999999999</v>
      </c>
      <c r="I139" s="70">
        <f t="shared" si="12"/>
        <v>2.0349999999999997</v>
      </c>
      <c r="J139" s="70"/>
      <c r="K139" s="740"/>
      <c r="L139" s="741"/>
      <c r="M139" s="46"/>
    </row>
    <row r="140" spans="1:13" s="19" customFormat="1" x14ac:dyDescent="0.15">
      <c r="A140" s="650"/>
      <c r="B140" s="148"/>
      <c r="C140" s="757"/>
      <c r="D140" s="78"/>
      <c r="E140" s="69">
        <f t="shared" si="13"/>
        <v>1</v>
      </c>
      <c r="F140" s="70">
        <f t="shared" si="13"/>
        <v>3.8</v>
      </c>
      <c r="G140" s="70"/>
      <c r="H140" s="70">
        <f t="shared" si="14"/>
        <v>1.0999999999999999</v>
      </c>
      <c r="I140" s="70">
        <f t="shared" si="12"/>
        <v>4.18</v>
      </c>
      <c r="J140" s="70"/>
      <c r="K140" s="740"/>
      <c r="L140" s="741"/>
      <c r="M140" s="46"/>
    </row>
    <row r="141" spans="1:13" s="19" customFormat="1" x14ac:dyDescent="0.15">
      <c r="A141" s="650"/>
      <c r="B141" s="148"/>
      <c r="C141" s="757"/>
      <c r="D141" s="78"/>
      <c r="E141" s="69">
        <f t="shared" si="13"/>
        <v>1</v>
      </c>
      <c r="F141" s="70">
        <f t="shared" si="13"/>
        <v>4.45</v>
      </c>
      <c r="G141" s="70"/>
      <c r="H141" s="70">
        <f t="shared" si="14"/>
        <v>1.2</v>
      </c>
      <c r="I141" s="70">
        <f t="shared" si="12"/>
        <v>5.34</v>
      </c>
      <c r="J141" s="70"/>
      <c r="K141" s="740"/>
      <c r="L141" s="741"/>
      <c r="M141" s="46"/>
    </row>
    <row r="142" spans="1:13" s="19" customFormat="1" x14ac:dyDescent="0.15">
      <c r="A142" s="650"/>
      <c r="B142" s="148"/>
      <c r="C142" s="757"/>
      <c r="D142" s="78"/>
      <c r="E142" s="69">
        <f t="shared" si="13"/>
        <v>1</v>
      </c>
      <c r="F142" s="70">
        <f t="shared" si="13"/>
        <v>15.5</v>
      </c>
      <c r="G142" s="70"/>
      <c r="H142" s="70">
        <f t="shared" si="14"/>
        <v>1.2</v>
      </c>
      <c r="I142" s="70">
        <f t="shared" si="12"/>
        <v>18.599999999999998</v>
      </c>
      <c r="J142" s="70"/>
      <c r="K142" s="740"/>
      <c r="L142" s="741"/>
      <c r="M142" s="46"/>
    </row>
    <row r="143" spans="1:13" s="19" customFormat="1" x14ac:dyDescent="0.15">
      <c r="A143" s="643"/>
      <c r="B143" s="644"/>
      <c r="C143" s="644"/>
      <c r="D143" s="644"/>
      <c r="E143" s="644"/>
      <c r="F143" s="644"/>
      <c r="G143" s="644"/>
      <c r="H143" s="645"/>
      <c r="I143" s="65">
        <f>SUM(I128:I142)</f>
        <v>113.2285</v>
      </c>
      <c r="J143" s="65" t="s">
        <v>400</v>
      </c>
      <c r="K143" s="99">
        <v>645</v>
      </c>
      <c r="L143" s="99">
        <f>I143*K143</f>
        <v>73032.382499999992</v>
      </c>
      <c r="M143" s="46"/>
    </row>
    <row r="144" spans="1:13" s="19" customFormat="1" x14ac:dyDescent="0.15">
      <c r="A144" s="703"/>
      <c r="B144" s="704"/>
      <c r="C144" s="704"/>
      <c r="D144" s="704"/>
      <c r="E144" s="704"/>
      <c r="F144" s="704"/>
      <c r="G144" s="704"/>
      <c r="H144" s="704"/>
      <c r="I144" s="704"/>
      <c r="J144" s="704"/>
      <c r="K144" s="704"/>
      <c r="L144" s="705"/>
      <c r="M144" s="46"/>
    </row>
    <row r="145" spans="1:13" x14ac:dyDescent="0.15">
      <c r="A145" s="50"/>
      <c r="B145" s="156"/>
      <c r="C145" s="667" t="s">
        <v>17</v>
      </c>
      <c r="D145" s="668"/>
      <c r="E145" s="668"/>
      <c r="F145" s="668"/>
      <c r="G145" s="668"/>
      <c r="H145" s="668"/>
      <c r="I145" s="669"/>
      <c r="J145" s="622"/>
      <c r="K145" s="623"/>
      <c r="L145" s="624"/>
      <c r="M145" s="38"/>
    </row>
    <row r="146" spans="1:13" x14ac:dyDescent="0.15">
      <c r="A146" s="649"/>
      <c r="B146" s="147"/>
      <c r="C146" s="616" t="s">
        <v>17</v>
      </c>
      <c r="D146" s="775"/>
      <c r="E146" s="69">
        <v>1</v>
      </c>
      <c r="F146" s="70">
        <v>10.585000000000001</v>
      </c>
      <c r="G146" s="70">
        <v>5.7249999999999996</v>
      </c>
      <c r="H146" s="70">
        <v>0.15</v>
      </c>
      <c r="I146" s="70">
        <f t="shared" ref="I146:I152" si="15">ROUND(E146*F146*G146*H146,2)</f>
        <v>9.09</v>
      </c>
      <c r="J146" s="625"/>
      <c r="K146" s="626"/>
      <c r="L146" s="627"/>
      <c r="M146" s="38"/>
    </row>
    <row r="147" spans="1:13" x14ac:dyDescent="0.15">
      <c r="A147" s="650"/>
      <c r="B147" s="148"/>
      <c r="C147" s="617"/>
      <c r="D147" s="776"/>
      <c r="E147" s="69">
        <v>1</v>
      </c>
      <c r="F147" s="70">
        <v>10.585000000000001</v>
      </c>
      <c r="G147" s="70">
        <v>3.3650000000000002</v>
      </c>
      <c r="H147" s="70">
        <v>0.15</v>
      </c>
      <c r="I147" s="70">
        <f t="shared" si="15"/>
        <v>5.34</v>
      </c>
      <c r="J147" s="625"/>
      <c r="K147" s="626"/>
      <c r="L147" s="627"/>
      <c r="M147" s="38"/>
    </row>
    <row r="148" spans="1:13" x14ac:dyDescent="0.15">
      <c r="A148" s="650"/>
      <c r="B148" s="148"/>
      <c r="C148" s="617"/>
      <c r="D148" s="776"/>
      <c r="E148" s="69">
        <v>1</v>
      </c>
      <c r="F148" s="70">
        <v>4.0449999999999999</v>
      </c>
      <c r="G148" s="70">
        <v>1.85</v>
      </c>
      <c r="H148" s="70">
        <v>0.15</v>
      </c>
      <c r="I148" s="70">
        <f t="shared" si="15"/>
        <v>1.1200000000000001</v>
      </c>
      <c r="J148" s="625"/>
      <c r="K148" s="626"/>
      <c r="L148" s="627"/>
      <c r="M148" s="38"/>
    </row>
    <row r="149" spans="1:13" x14ac:dyDescent="0.15">
      <c r="A149" s="650"/>
      <c r="B149" s="148"/>
      <c r="C149" s="617"/>
      <c r="D149" s="776"/>
      <c r="E149" s="69">
        <v>1</v>
      </c>
      <c r="F149" s="70">
        <v>1.1000000000000001</v>
      </c>
      <c r="G149" s="70">
        <v>2.4</v>
      </c>
      <c r="H149" s="70">
        <v>0.15</v>
      </c>
      <c r="I149" s="70">
        <f t="shared" si="15"/>
        <v>0.4</v>
      </c>
      <c r="J149" s="625"/>
      <c r="K149" s="626"/>
      <c r="L149" s="627"/>
      <c r="M149" s="38"/>
    </row>
    <row r="150" spans="1:13" x14ac:dyDescent="0.15">
      <c r="A150" s="650"/>
      <c r="B150" s="148"/>
      <c r="C150" s="617"/>
      <c r="D150" s="776"/>
      <c r="E150" s="69">
        <v>1</v>
      </c>
      <c r="F150" s="70">
        <v>2.415</v>
      </c>
      <c r="G150" s="70">
        <v>2.4</v>
      </c>
      <c r="H150" s="70">
        <v>0.15</v>
      </c>
      <c r="I150" s="70">
        <f t="shared" si="15"/>
        <v>0.87</v>
      </c>
      <c r="J150" s="625"/>
      <c r="K150" s="626"/>
      <c r="L150" s="627"/>
      <c r="M150" s="38"/>
    </row>
    <row r="151" spans="1:13" x14ac:dyDescent="0.15">
      <c r="A151" s="650"/>
      <c r="B151" s="148"/>
      <c r="C151" s="617"/>
      <c r="D151" s="776"/>
      <c r="E151" s="69">
        <v>1</v>
      </c>
      <c r="F151" s="70">
        <v>4.335</v>
      </c>
      <c r="G151" s="70">
        <v>4.45</v>
      </c>
      <c r="H151" s="70">
        <v>0.15</v>
      </c>
      <c r="I151" s="70">
        <f t="shared" si="15"/>
        <v>2.89</v>
      </c>
      <c r="J151" s="625"/>
      <c r="K151" s="626"/>
      <c r="L151" s="627"/>
      <c r="M151" s="38"/>
    </row>
    <row r="152" spans="1:13" x14ac:dyDescent="0.15">
      <c r="A152" s="651"/>
      <c r="B152" s="149"/>
      <c r="C152" s="618"/>
      <c r="D152" s="777"/>
      <c r="E152" s="69">
        <v>1</v>
      </c>
      <c r="F152" s="70">
        <v>0.47</v>
      </c>
      <c r="G152" s="70">
        <v>3.4350000000000001</v>
      </c>
      <c r="H152" s="70">
        <v>0.15</v>
      </c>
      <c r="I152" s="70">
        <f t="shared" si="15"/>
        <v>0.24</v>
      </c>
      <c r="J152" s="628"/>
      <c r="K152" s="629"/>
      <c r="L152" s="630"/>
      <c r="M152" s="38"/>
    </row>
    <row r="153" spans="1:13" x14ac:dyDescent="0.15">
      <c r="A153" s="643"/>
      <c r="B153" s="644"/>
      <c r="C153" s="644"/>
      <c r="D153" s="644"/>
      <c r="E153" s="644"/>
      <c r="F153" s="644"/>
      <c r="G153" s="644"/>
      <c r="H153" s="645"/>
      <c r="I153" s="123">
        <f>SUM(I146:I152)</f>
        <v>19.95</v>
      </c>
      <c r="J153" s="123" t="s">
        <v>9</v>
      </c>
      <c r="K153" s="125">
        <f>F156</f>
        <v>7185.15</v>
      </c>
      <c r="L153" s="125">
        <f>I153*K153</f>
        <v>143343.74249999999</v>
      </c>
      <c r="M153" s="38"/>
    </row>
    <row r="154" spans="1:13" x14ac:dyDescent="0.15">
      <c r="A154" s="204"/>
      <c r="B154" s="147"/>
      <c r="C154" s="75" t="s">
        <v>23</v>
      </c>
      <c r="D154" s="79"/>
      <c r="E154" s="69" t="s">
        <v>24</v>
      </c>
      <c r="F154" s="70">
        <v>6843</v>
      </c>
      <c r="G154" s="70" t="s">
        <v>25</v>
      </c>
      <c r="H154" s="207"/>
      <c r="I154" s="208"/>
      <c r="J154" s="208"/>
      <c r="K154" s="208"/>
      <c r="L154" s="209"/>
      <c r="M154" s="38"/>
    </row>
    <row r="155" spans="1:13" x14ac:dyDescent="0.15">
      <c r="A155" s="205"/>
      <c r="B155" s="148"/>
      <c r="C155" s="75" t="s">
        <v>41</v>
      </c>
      <c r="D155" s="232"/>
      <c r="E155" s="69" t="s">
        <v>24</v>
      </c>
      <c r="F155" s="70">
        <f>ROUND(F154*5%,2)</f>
        <v>342.15</v>
      </c>
      <c r="G155" s="70"/>
      <c r="H155" s="210"/>
      <c r="I155" s="211"/>
      <c r="J155" s="211"/>
      <c r="K155" s="211"/>
      <c r="L155" s="212"/>
      <c r="M155" s="38"/>
    </row>
    <row r="156" spans="1:13" x14ac:dyDescent="0.15">
      <c r="A156" s="205"/>
      <c r="B156" s="148"/>
      <c r="C156" s="75"/>
      <c r="D156" s="232"/>
      <c r="E156" s="69"/>
      <c r="F156" s="70">
        <f>SUM(F154:F155)</f>
        <v>7185.15</v>
      </c>
      <c r="G156" s="70"/>
      <c r="H156" s="210"/>
      <c r="I156" s="211"/>
      <c r="J156" s="211"/>
      <c r="K156" s="211"/>
      <c r="L156" s="212"/>
      <c r="M156" s="38"/>
    </row>
    <row r="157" spans="1:13" x14ac:dyDescent="0.15">
      <c r="A157" s="205"/>
      <c r="B157" s="148"/>
      <c r="C157" s="75"/>
      <c r="D157" s="232"/>
      <c r="E157" s="69"/>
      <c r="F157" s="70"/>
      <c r="G157" s="70"/>
      <c r="H157" s="210"/>
      <c r="I157" s="211"/>
      <c r="J157" s="211"/>
      <c r="K157" s="211"/>
      <c r="L157" s="212"/>
      <c r="M157" s="38"/>
    </row>
    <row r="158" spans="1:13" ht="48" customHeight="1" x14ac:dyDescent="0.15">
      <c r="A158" s="50"/>
      <c r="B158" s="50"/>
      <c r="C158" s="595" t="s">
        <v>414</v>
      </c>
      <c r="D158" s="596"/>
      <c r="E158" s="596"/>
      <c r="F158" s="596"/>
      <c r="G158" s="596"/>
      <c r="H158" s="596"/>
      <c r="I158" s="596"/>
      <c r="J158" s="596"/>
      <c r="K158" s="596"/>
      <c r="L158" s="600"/>
      <c r="M158" s="38"/>
    </row>
    <row r="159" spans="1:13" x14ac:dyDescent="0.15">
      <c r="A159" s="649"/>
      <c r="B159" s="148"/>
      <c r="C159" s="701" t="s">
        <v>17</v>
      </c>
      <c r="D159" s="186"/>
      <c r="E159" s="186">
        <f t="shared" ref="E159:G165" si="16">E146</f>
        <v>1</v>
      </c>
      <c r="F159" s="186">
        <f t="shared" si="16"/>
        <v>10.585000000000001</v>
      </c>
      <c r="G159" s="186">
        <f t="shared" si="16"/>
        <v>5.7249999999999996</v>
      </c>
      <c r="H159" s="190"/>
      <c r="I159" s="190">
        <f>E159*F159*G159</f>
        <v>60.599125000000001</v>
      </c>
      <c r="J159" s="622"/>
      <c r="K159" s="623"/>
      <c r="L159" s="624"/>
      <c r="M159" s="38"/>
    </row>
    <row r="160" spans="1:13" x14ac:dyDescent="0.15">
      <c r="A160" s="650"/>
      <c r="B160" s="148"/>
      <c r="C160" s="757"/>
      <c r="D160" s="232"/>
      <c r="E160" s="186">
        <f t="shared" si="16"/>
        <v>1</v>
      </c>
      <c r="F160" s="186">
        <f t="shared" si="16"/>
        <v>10.585000000000001</v>
      </c>
      <c r="G160" s="186">
        <f t="shared" si="16"/>
        <v>3.3650000000000002</v>
      </c>
      <c r="H160" s="190"/>
      <c r="I160" s="190">
        <f t="shared" ref="I160:I165" si="17">E160*F160*G160</f>
        <v>35.618525000000005</v>
      </c>
      <c r="J160" s="625"/>
      <c r="K160" s="626"/>
      <c r="L160" s="627"/>
      <c r="M160" s="38"/>
    </row>
    <row r="161" spans="1:13" x14ac:dyDescent="0.15">
      <c r="A161" s="650"/>
      <c r="B161" s="148"/>
      <c r="C161" s="757"/>
      <c r="D161" s="232"/>
      <c r="E161" s="186">
        <f t="shared" si="16"/>
        <v>1</v>
      </c>
      <c r="F161" s="186">
        <f t="shared" si="16"/>
        <v>4.0449999999999999</v>
      </c>
      <c r="G161" s="186">
        <f t="shared" si="16"/>
        <v>1.85</v>
      </c>
      <c r="H161" s="190"/>
      <c r="I161" s="190">
        <f t="shared" si="17"/>
        <v>7.48325</v>
      </c>
      <c r="J161" s="625"/>
      <c r="K161" s="626"/>
      <c r="L161" s="627"/>
      <c r="M161" s="38"/>
    </row>
    <row r="162" spans="1:13" x14ac:dyDescent="0.15">
      <c r="A162" s="650"/>
      <c r="B162" s="148"/>
      <c r="C162" s="757"/>
      <c r="D162" s="232"/>
      <c r="E162" s="186">
        <f t="shared" si="16"/>
        <v>1</v>
      </c>
      <c r="F162" s="186">
        <f t="shared" si="16"/>
        <v>1.1000000000000001</v>
      </c>
      <c r="G162" s="186">
        <f t="shared" si="16"/>
        <v>2.4</v>
      </c>
      <c r="H162" s="190"/>
      <c r="I162" s="190">
        <f t="shared" si="17"/>
        <v>2.64</v>
      </c>
      <c r="J162" s="625"/>
      <c r="K162" s="626"/>
      <c r="L162" s="627"/>
      <c r="M162" s="38"/>
    </row>
    <row r="163" spans="1:13" x14ac:dyDescent="0.15">
      <c r="A163" s="650"/>
      <c r="B163" s="148"/>
      <c r="C163" s="757"/>
      <c r="D163" s="232"/>
      <c r="E163" s="186">
        <f t="shared" si="16"/>
        <v>1</v>
      </c>
      <c r="F163" s="186">
        <f t="shared" si="16"/>
        <v>2.415</v>
      </c>
      <c r="G163" s="186">
        <f t="shared" si="16"/>
        <v>2.4</v>
      </c>
      <c r="H163" s="190"/>
      <c r="I163" s="190">
        <f t="shared" si="17"/>
        <v>5.7960000000000003</v>
      </c>
      <c r="J163" s="625"/>
      <c r="K163" s="626"/>
      <c r="L163" s="627"/>
      <c r="M163" s="38"/>
    </row>
    <row r="164" spans="1:13" x14ac:dyDescent="0.15">
      <c r="A164" s="650"/>
      <c r="B164" s="148"/>
      <c r="C164" s="757"/>
      <c r="D164" s="232"/>
      <c r="E164" s="186">
        <f t="shared" si="16"/>
        <v>1</v>
      </c>
      <c r="F164" s="186">
        <f t="shared" si="16"/>
        <v>4.335</v>
      </c>
      <c r="G164" s="186">
        <f t="shared" si="16"/>
        <v>4.45</v>
      </c>
      <c r="H164" s="190"/>
      <c r="I164" s="190">
        <f t="shared" si="17"/>
        <v>19.290749999999999</v>
      </c>
      <c r="J164" s="625"/>
      <c r="K164" s="626"/>
      <c r="L164" s="627"/>
      <c r="M164" s="38"/>
    </row>
    <row r="165" spans="1:13" x14ac:dyDescent="0.15">
      <c r="A165" s="650"/>
      <c r="B165" s="148"/>
      <c r="C165" s="757"/>
      <c r="D165" s="232"/>
      <c r="E165" s="186">
        <f t="shared" si="16"/>
        <v>1</v>
      </c>
      <c r="F165" s="186">
        <f t="shared" si="16"/>
        <v>0.47</v>
      </c>
      <c r="G165" s="186">
        <f t="shared" si="16"/>
        <v>3.4350000000000001</v>
      </c>
      <c r="H165" s="190"/>
      <c r="I165" s="190">
        <f t="shared" si="17"/>
        <v>1.6144499999999999</v>
      </c>
      <c r="J165" s="625"/>
      <c r="K165" s="626"/>
      <c r="L165" s="627"/>
      <c r="M165" s="38"/>
    </row>
    <row r="166" spans="1:13" x14ac:dyDescent="0.15">
      <c r="A166" s="643"/>
      <c r="B166" s="644"/>
      <c r="C166" s="644"/>
      <c r="D166" s="644"/>
      <c r="E166" s="644"/>
      <c r="F166" s="644"/>
      <c r="G166" s="644"/>
      <c r="H166" s="645"/>
      <c r="I166" s="65">
        <f>SUM(I159:I165)</f>
        <v>133.0421</v>
      </c>
      <c r="J166" s="65" t="s">
        <v>400</v>
      </c>
      <c r="K166" s="99">
        <v>645</v>
      </c>
      <c r="L166" s="99">
        <f>I166*K166</f>
        <v>85812.154500000004</v>
      </c>
      <c r="M166" s="38"/>
    </row>
    <row r="167" spans="1:13" x14ac:dyDescent="0.15">
      <c r="A167" s="703"/>
      <c r="B167" s="704"/>
      <c r="C167" s="704"/>
      <c r="D167" s="704"/>
      <c r="E167" s="704"/>
      <c r="F167" s="704"/>
      <c r="G167" s="704"/>
      <c r="H167" s="704"/>
      <c r="I167" s="704"/>
      <c r="J167" s="704"/>
      <c r="K167" s="704"/>
      <c r="L167" s="705"/>
      <c r="M167" s="38"/>
    </row>
    <row r="168" spans="1:13" x14ac:dyDescent="0.15">
      <c r="A168" s="69"/>
      <c r="B168" s="172"/>
      <c r="C168" s="742" t="s">
        <v>34</v>
      </c>
      <c r="D168" s="743"/>
      <c r="E168" s="743"/>
      <c r="F168" s="743"/>
      <c r="G168" s="743"/>
      <c r="H168" s="743"/>
      <c r="I168" s="744"/>
      <c r="J168" s="622"/>
      <c r="K168" s="623"/>
      <c r="L168" s="624"/>
      <c r="M168" s="38"/>
    </row>
    <row r="169" spans="1:13" x14ac:dyDescent="0.15">
      <c r="A169" s="616"/>
      <c r="B169" s="184"/>
      <c r="C169" s="89" t="s">
        <v>35</v>
      </c>
      <c r="D169" s="659"/>
      <c r="E169" s="70">
        <v>1</v>
      </c>
      <c r="F169" s="70">
        <f>2.25+0.6</f>
        <v>2.85</v>
      </c>
      <c r="G169" s="70">
        <v>1.5</v>
      </c>
      <c r="H169" s="70">
        <v>0.17499999999999999</v>
      </c>
      <c r="I169" s="70">
        <f>E169*F169*G169*H169</f>
        <v>0.74812500000000004</v>
      </c>
      <c r="J169" s="625"/>
      <c r="K169" s="626"/>
      <c r="L169" s="627"/>
      <c r="M169" s="38"/>
    </row>
    <row r="170" spans="1:13" x14ac:dyDescent="0.15">
      <c r="A170" s="617"/>
      <c r="B170" s="185"/>
      <c r="C170" s="89" t="s">
        <v>36</v>
      </c>
      <c r="D170" s="660"/>
      <c r="E170" s="70">
        <v>1</v>
      </c>
      <c r="F170" s="70">
        <f>2.5+0.6</f>
        <v>3.1</v>
      </c>
      <c r="G170" s="70">
        <v>1.5</v>
      </c>
      <c r="H170" s="70">
        <v>0.17499999999999999</v>
      </c>
      <c r="I170" s="70">
        <f>E170*F170*G170*H170</f>
        <v>0.81374999999999997</v>
      </c>
      <c r="J170" s="625"/>
      <c r="K170" s="626"/>
      <c r="L170" s="627"/>
      <c r="M170" s="38"/>
    </row>
    <row r="171" spans="1:13" x14ac:dyDescent="0.15">
      <c r="A171" s="617"/>
      <c r="B171" s="185"/>
      <c r="C171" s="89" t="s">
        <v>37</v>
      </c>
      <c r="D171" s="660"/>
      <c r="E171" s="70">
        <v>5</v>
      </c>
      <c r="F171" s="70">
        <v>1.5</v>
      </c>
      <c r="G171" s="70">
        <v>0.25</v>
      </c>
      <c r="H171" s="70">
        <v>0.17499999999999999</v>
      </c>
      <c r="I171" s="70">
        <f>E171*F171*G171*H171</f>
        <v>0.328125</v>
      </c>
      <c r="J171" s="625"/>
      <c r="K171" s="626"/>
      <c r="L171" s="627"/>
      <c r="M171" s="38"/>
    </row>
    <row r="172" spans="1:13" x14ac:dyDescent="0.15">
      <c r="A172" s="617"/>
      <c r="B172" s="185"/>
      <c r="C172" s="89" t="s">
        <v>48</v>
      </c>
      <c r="D172" s="660"/>
      <c r="E172" s="70">
        <f>11*0.5</f>
        <v>5.5</v>
      </c>
      <c r="F172" s="70">
        <v>1.5</v>
      </c>
      <c r="G172" s="70">
        <v>0.25</v>
      </c>
      <c r="H172" s="70">
        <v>0.17499999999999999</v>
      </c>
      <c r="I172" s="70">
        <f>E172*F172*G172*H172</f>
        <v>0.36093749999999997</v>
      </c>
      <c r="J172" s="625"/>
      <c r="K172" s="626"/>
      <c r="L172" s="627"/>
      <c r="M172" s="38"/>
    </row>
    <row r="173" spans="1:13" x14ac:dyDescent="0.15">
      <c r="A173" s="618"/>
      <c r="B173" s="186"/>
      <c r="C173" s="89" t="s">
        <v>36</v>
      </c>
      <c r="D173" s="661"/>
      <c r="E173" s="70">
        <v>1</v>
      </c>
      <c r="F173" s="70">
        <v>1.5</v>
      </c>
      <c r="G173" s="70">
        <v>2.38</v>
      </c>
      <c r="H173" s="70">
        <v>0.17499999999999999</v>
      </c>
      <c r="I173" s="70">
        <f>E173*F173*G173*H173</f>
        <v>0.62474999999999992</v>
      </c>
      <c r="J173" s="628"/>
      <c r="K173" s="629"/>
      <c r="L173" s="630"/>
      <c r="M173" s="38"/>
    </row>
    <row r="174" spans="1:13" x14ac:dyDescent="0.15">
      <c r="A174" s="643"/>
      <c r="B174" s="644"/>
      <c r="C174" s="644"/>
      <c r="D174" s="644"/>
      <c r="E174" s="644"/>
      <c r="F174" s="644"/>
      <c r="G174" s="644"/>
      <c r="H174" s="645"/>
      <c r="I174" s="123">
        <f>SUM(I168:I173)</f>
        <v>2.8756874999999997</v>
      </c>
      <c r="J174" s="123" t="s">
        <v>9</v>
      </c>
      <c r="K174" s="125">
        <f>F177</f>
        <v>7185.15</v>
      </c>
      <c r="L174" s="125">
        <f>I174*K174</f>
        <v>20662.246040624996</v>
      </c>
      <c r="M174" s="38"/>
    </row>
    <row r="175" spans="1:13" x14ac:dyDescent="0.15">
      <c r="A175" s="204"/>
      <c r="B175" s="147"/>
      <c r="C175" s="75" t="s">
        <v>23</v>
      </c>
      <c r="D175" s="79"/>
      <c r="E175" s="69" t="s">
        <v>24</v>
      </c>
      <c r="F175" s="70">
        <v>6843</v>
      </c>
      <c r="G175" s="70" t="s">
        <v>25</v>
      </c>
      <c r="H175" s="207"/>
      <c r="I175" s="208"/>
      <c r="J175" s="208"/>
      <c r="K175" s="208"/>
      <c r="L175" s="209"/>
      <c r="M175" s="38"/>
    </row>
    <row r="176" spans="1:13" x14ac:dyDescent="0.15">
      <c r="A176" s="205"/>
      <c r="B176" s="148"/>
      <c r="C176" s="75" t="s">
        <v>41</v>
      </c>
      <c r="D176" s="232"/>
      <c r="E176" s="69" t="s">
        <v>24</v>
      </c>
      <c r="F176" s="70">
        <f>ROUND(F175*5%,2)</f>
        <v>342.15</v>
      </c>
      <c r="G176" s="70"/>
      <c r="H176" s="210"/>
      <c r="I176" s="211"/>
      <c r="J176" s="211"/>
      <c r="K176" s="211"/>
      <c r="L176" s="212"/>
      <c r="M176" s="38"/>
    </row>
    <row r="177" spans="1:13" x14ac:dyDescent="0.15">
      <c r="A177" s="205"/>
      <c r="B177" s="148"/>
      <c r="C177" s="75"/>
      <c r="D177" s="232"/>
      <c r="E177" s="69"/>
      <c r="F177" s="70">
        <f>SUM(F175:F176)</f>
        <v>7185.15</v>
      </c>
      <c r="G177" s="70"/>
      <c r="H177" s="210"/>
      <c r="I177" s="211"/>
      <c r="J177" s="211"/>
      <c r="K177" s="211"/>
      <c r="L177" s="212"/>
      <c r="M177" s="38"/>
    </row>
    <row r="178" spans="1:13" x14ac:dyDescent="0.15">
      <c r="A178" s="206"/>
      <c r="B178" s="149"/>
      <c r="C178" s="75"/>
      <c r="D178" s="232"/>
      <c r="E178" s="69"/>
      <c r="F178" s="70"/>
      <c r="G178" s="70"/>
      <c r="H178" s="210"/>
      <c r="I178" s="211"/>
      <c r="J178" s="211"/>
      <c r="K178" s="211"/>
      <c r="L178" s="212"/>
      <c r="M178" s="38"/>
    </row>
    <row r="179" spans="1:13" ht="41.25" customHeight="1" x14ac:dyDescent="0.15">
      <c r="A179" s="649"/>
      <c r="B179" s="148"/>
      <c r="C179" s="595" t="s">
        <v>415</v>
      </c>
      <c r="D179" s="596"/>
      <c r="E179" s="596"/>
      <c r="F179" s="596"/>
      <c r="G179" s="596"/>
      <c r="H179" s="596"/>
      <c r="I179" s="596"/>
      <c r="J179" s="596"/>
      <c r="K179" s="596"/>
      <c r="L179" s="600"/>
      <c r="M179" s="38"/>
    </row>
    <row r="180" spans="1:13" x14ac:dyDescent="0.15">
      <c r="A180" s="650"/>
      <c r="B180" s="148"/>
      <c r="C180" s="216"/>
      <c r="D180" s="616"/>
      <c r="E180" s="190">
        <f>E169</f>
        <v>1</v>
      </c>
      <c r="F180" s="190">
        <f>F169</f>
        <v>2.85</v>
      </c>
      <c r="G180" s="190">
        <f>G169</f>
        <v>1.5</v>
      </c>
      <c r="H180" s="70"/>
      <c r="I180" s="70">
        <f>E180*F180*G180</f>
        <v>4.2750000000000004</v>
      </c>
      <c r="J180" s="622"/>
      <c r="K180" s="623"/>
      <c r="L180" s="624"/>
      <c r="M180" s="38"/>
    </row>
    <row r="181" spans="1:13" x14ac:dyDescent="0.15">
      <c r="A181" s="650"/>
      <c r="B181" s="148"/>
      <c r="C181" s="75"/>
      <c r="D181" s="617"/>
      <c r="E181" s="190">
        <f t="shared" ref="E181:G184" si="18">E170</f>
        <v>1</v>
      </c>
      <c r="F181" s="190">
        <f t="shared" si="18"/>
        <v>3.1</v>
      </c>
      <c r="G181" s="190">
        <f t="shared" si="18"/>
        <v>1.5</v>
      </c>
      <c r="H181" s="70"/>
      <c r="I181" s="70">
        <f>E181*F181*G181</f>
        <v>4.6500000000000004</v>
      </c>
      <c r="J181" s="625"/>
      <c r="K181" s="626"/>
      <c r="L181" s="627"/>
      <c r="M181" s="38"/>
    </row>
    <row r="182" spans="1:13" x14ac:dyDescent="0.15">
      <c r="A182" s="650"/>
      <c r="B182" s="148"/>
      <c r="C182" s="75"/>
      <c r="D182" s="617"/>
      <c r="E182" s="190">
        <f t="shared" si="18"/>
        <v>5</v>
      </c>
      <c r="F182" s="190">
        <f t="shared" si="18"/>
        <v>1.5</v>
      </c>
      <c r="G182" s="190">
        <f t="shared" si="18"/>
        <v>0.25</v>
      </c>
      <c r="H182" s="70"/>
      <c r="I182" s="70">
        <f>E182*F182*G182</f>
        <v>1.875</v>
      </c>
      <c r="J182" s="625"/>
      <c r="K182" s="626"/>
      <c r="L182" s="627"/>
      <c r="M182" s="38"/>
    </row>
    <row r="183" spans="1:13" x14ac:dyDescent="0.15">
      <c r="A183" s="650"/>
      <c r="B183" s="148"/>
      <c r="C183" s="75"/>
      <c r="D183" s="617"/>
      <c r="E183" s="190">
        <f t="shared" si="18"/>
        <v>5.5</v>
      </c>
      <c r="F183" s="190">
        <f t="shared" si="18"/>
        <v>1.5</v>
      </c>
      <c r="G183" s="190">
        <f t="shared" si="18"/>
        <v>0.25</v>
      </c>
      <c r="H183" s="70"/>
      <c r="I183" s="70">
        <f>E183*F183*G183</f>
        <v>2.0625</v>
      </c>
      <c r="J183" s="625"/>
      <c r="K183" s="626"/>
      <c r="L183" s="627"/>
      <c r="M183" s="38"/>
    </row>
    <row r="184" spans="1:13" x14ac:dyDescent="0.15">
      <c r="A184" s="651"/>
      <c r="B184" s="148"/>
      <c r="C184" s="75"/>
      <c r="D184" s="618"/>
      <c r="E184" s="190">
        <f>E173</f>
        <v>1</v>
      </c>
      <c r="F184" s="190">
        <f t="shared" si="18"/>
        <v>1.5</v>
      </c>
      <c r="G184" s="190">
        <f t="shared" si="18"/>
        <v>2.38</v>
      </c>
      <c r="H184" s="70"/>
      <c r="I184" s="70">
        <f>E184*F184*G184</f>
        <v>3.57</v>
      </c>
      <c r="J184" s="628"/>
      <c r="K184" s="629"/>
      <c r="L184" s="630"/>
      <c r="M184" s="38"/>
    </row>
    <row r="185" spans="1:13" x14ac:dyDescent="0.15">
      <c r="A185" s="643"/>
      <c r="B185" s="644"/>
      <c r="C185" s="644"/>
      <c r="D185" s="644"/>
      <c r="E185" s="644"/>
      <c r="F185" s="644"/>
      <c r="G185" s="644"/>
      <c r="H185" s="645"/>
      <c r="I185" s="65">
        <f>SUM(I180:I184)</f>
        <v>16.432500000000001</v>
      </c>
      <c r="J185" s="65" t="s">
        <v>400</v>
      </c>
      <c r="K185" s="99">
        <v>645</v>
      </c>
      <c r="L185" s="99">
        <f>I185*K185</f>
        <v>10598.962500000001</v>
      </c>
      <c r="M185" s="38"/>
    </row>
    <row r="186" spans="1:13" x14ac:dyDescent="0.15">
      <c r="A186" s="703"/>
      <c r="B186" s="704"/>
      <c r="C186" s="704"/>
      <c r="D186" s="704"/>
      <c r="E186" s="704"/>
      <c r="F186" s="704"/>
      <c r="G186" s="704"/>
      <c r="H186" s="704"/>
      <c r="I186" s="704"/>
      <c r="J186" s="704"/>
      <c r="K186" s="704"/>
      <c r="L186" s="705"/>
      <c r="M186" s="38"/>
    </row>
    <row r="187" spans="1:13" ht="63" customHeight="1" x14ac:dyDescent="0.15">
      <c r="A187" s="22">
        <v>3</v>
      </c>
      <c r="B187" s="234" t="s">
        <v>447</v>
      </c>
      <c r="C187" s="595" t="s">
        <v>494</v>
      </c>
      <c r="D187" s="596"/>
      <c r="E187" s="596"/>
      <c r="F187" s="596"/>
      <c r="G187" s="596"/>
      <c r="H187" s="596"/>
      <c r="I187" s="596"/>
      <c r="J187" s="596"/>
      <c r="K187" s="596"/>
      <c r="L187" s="600"/>
      <c r="M187" s="38"/>
    </row>
    <row r="188" spans="1:13" x14ac:dyDescent="0.15">
      <c r="A188" s="22" t="s">
        <v>113</v>
      </c>
      <c r="B188" s="22"/>
      <c r="C188" s="75" t="s">
        <v>16</v>
      </c>
      <c r="D188" s="72"/>
      <c r="E188" s="70">
        <v>1</v>
      </c>
      <c r="F188" s="70">
        <f>I32</f>
        <v>4.2930000000000001</v>
      </c>
      <c r="G188" s="95">
        <v>0.03</v>
      </c>
      <c r="H188" s="68" t="s">
        <v>320</v>
      </c>
      <c r="I188" s="70">
        <f>E188*F188*G188*7850/1000</f>
        <v>1.0110014999999999</v>
      </c>
      <c r="J188" s="622"/>
      <c r="K188" s="623"/>
      <c r="L188" s="624"/>
      <c r="M188" s="38"/>
    </row>
    <row r="189" spans="1:13" x14ac:dyDescent="0.15">
      <c r="A189" s="22"/>
      <c r="B189" s="22"/>
      <c r="C189" s="75" t="s">
        <v>20</v>
      </c>
      <c r="D189" s="72"/>
      <c r="E189" s="70">
        <v>1</v>
      </c>
      <c r="F189" s="70">
        <f>I70</f>
        <v>1.6627000000000005</v>
      </c>
      <c r="G189" s="95">
        <v>0.01</v>
      </c>
      <c r="H189" s="68" t="s">
        <v>320</v>
      </c>
      <c r="I189" s="70">
        <f>E189*F189*G189*7850/1000</f>
        <v>0.13052195000000005</v>
      </c>
      <c r="J189" s="625"/>
      <c r="K189" s="626"/>
      <c r="L189" s="627"/>
      <c r="M189" s="38"/>
    </row>
    <row r="190" spans="1:13" x14ac:dyDescent="0.15">
      <c r="A190" s="22"/>
      <c r="B190" s="22"/>
      <c r="C190" s="75" t="s">
        <v>21</v>
      </c>
      <c r="D190" s="72"/>
      <c r="E190" s="70">
        <v>1</v>
      </c>
      <c r="F190" s="70">
        <f>I122</f>
        <v>16.660000000000004</v>
      </c>
      <c r="G190" s="95">
        <v>1.4999999999999999E-2</v>
      </c>
      <c r="H190" s="68" t="s">
        <v>320</v>
      </c>
      <c r="I190" s="70">
        <f>E190*F190*G190*7850/1000</f>
        <v>1.9617150000000003</v>
      </c>
      <c r="J190" s="625"/>
      <c r="K190" s="626"/>
      <c r="L190" s="627"/>
      <c r="M190" s="38"/>
    </row>
    <row r="191" spans="1:13" x14ac:dyDescent="0.15">
      <c r="A191" s="22"/>
      <c r="B191" s="22"/>
      <c r="C191" s="75" t="s">
        <v>22</v>
      </c>
      <c r="D191" s="72"/>
      <c r="E191" s="70">
        <v>1</v>
      </c>
      <c r="F191" s="70">
        <f>I153</f>
        <v>19.95</v>
      </c>
      <c r="G191" s="95">
        <v>1.4999999999999999E-2</v>
      </c>
      <c r="H191" s="68" t="s">
        <v>320</v>
      </c>
      <c r="I191" s="70">
        <f>E191*F191*G191*7850/1000</f>
        <v>2.3491124999999999</v>
      </c>
      <c r="J191" s="625"/>
      <c r="K191" s="626"/>
      <c r="L191" s="627"/>
      <c r="M191" s="38"/>
    </row>
    <row r="192" spans="1:13" x14ac:dyDescent="0.15">
      <c r="A192" s="22"/>
      <c r="B192" s="22"/>
      <c r="C192" s="75" t="s">
        <v>39</v>
      </c>
      <c r="D192" s="72"/>
      <c r="E192" s="70">
        <v>1</v>
      </c>
      <c r="F192" s="70">
        <f>I174</f>
        <v>2.8756874999999997</v>
      </c>
      <c r="G192" s="95">
        <v>0.01</v>
      </c>
      <c r="H192" s="68" t="s">
        <v>320</v>
      </c>
      <c r="I192" s="70">
        <f>E192*F192*G192*7850/1000</f>
        <v>0.22574146875000001</v>
      </c>
      <c r="J192" s="628"/>
      <c r="K192" s="629"/>
      <c r="L192" s="630"/>
      <c r="M192" s="38"/>
    </row>
    <row r="193" spans="1:13" x14ac:dyDescent="0.15">
      <c r="A193" s="601"/>
      <c r="B193" s="602"/>
      <c r="C193" s="602"/>
      <c r="D193" s="602"/>
      <c r="E193" s="602"/>
      <c r="F193" s="602"/>
      <c r="G193" s="602"/>
      <c r="H193" s="603"/>
      <c r="I193" s="123">
        <f>SUM(I188:I192)</f>
        <v>5.6780924187499995</v>
      </c>
      <c r="J193" s="129" t="s">
        <v>13</v>
      </c>
      <c r="K193" s="130">
        <f>+F196</f>
        <v>6267.45</v>
      </c>
      <c r="L193" s="130">
        <f>ROUND(I193*K193,0)</f>
        <v>35587</v>
      </c>
      <c r="M193" s="38"/>
    </row>
    <row r="194" spans="1:13" x14ac:dyDescent="0.15">
      <c r="A194" s="649"/>
      <c r="B194" s="147"/>
      <c r="C194" s="75" t="s">
        <v>23</v>
      </c>
      <c r="D194" s="75"/>
      <c r="E194" s="69" t="s">
        <v>24</v>
      </c>
      <c r="F194" s="70">
        <v>5969</v>
      </c>
      <c r="G194" s="73" t="s">
        <v>30</v>
      </c>
      <c r="H194" s="622"/>
      <c r="I194" s="623"/>
      <c r="J194" s="623"/>
      <c r="K194" s="623"/>
      <c r="L194" s="624"/>
      <c r="M194" s="38"/>
    </row>
    <row r="195" spans="1:13" x14ac:dyDescent="0.15">
      <c r="A195" s="650"/>
      <c r="B195" s="148"/>
      <c r="C195" s="75" t="s">
        <v>41</v>
      </c>
      <c r="D195" s="75"/>
      <c r="E195" s="69" t="s">
        <v>24</v>
      </c>
      <c r="F195" s="70">
        <f>ROUND(F194*5%,2)</f>
        <v>298.45</v>
      </c>
      <c r="G195" s="70"/>
      <c r="H195" s="625"/>
      <c r="I195" s="626"/>
      <c r="J195" s="626"/>
      <c r="K195" s="626"/>
      <c r="L195" s="627"/>
      <c r="M195" s="38"/>
    </row>
    <row r="196" spans="1:13" x14ac:dyDescent="0.15">
      <c r="A196" s="651"/>
      <c r="B196" s="149"/>
      <c r="C196" s="75"/>
      <c r="D196" s="75"/>
      <c r="E196" s="69" t="s">
        <v>24</v>
      </c>
      <c r="F196" s="70">
        <f>SUM(F194:F195)</f>
        <v>6267.45</v>
      </c>
      <c r="G196" s="73" t="s">
        <v>30</v>
      </c>
      <c r="H196" s="628"/>
      <c r="I196" s="629"/>
      <c r="J196" s="629"/>
      <c r="K196" s="629"/>
      <c r="L196" s="630"/>
      <c r="M196" s="40"/>
    </row>
    <row r="197" spans="1:13" x14ac:dyDescent="0.15">
      <c r="A197" s="592"/>
      <c r="B197" s="593"/>
      <c r="C197" s="593"/>
      <c r="D197" s="593"/>
      <c r="E197" s="593"/>
      <c r="F197" s="593"/>
      <c r="G197" s="593"/>
      <c r="H197" s="593"/>
      <c r="I197" s="593"/>
      <c r="J197" s="593"/>
      <c r="K197" s="593"/>
      <c r="L197" s="594"/>
      <c r="M197" s="38"/>
    </row>
    <row r="198" spans="1:13" s="34" customFormat="1" ht="87" customHeight="1" x14ac:dyDescent="0.15">
      <c r="A198" s="50">
        <v>4</v>
      </c>
      <c r="B198" s="203" t="s">
        <v>380</v>
      </c>
      <c r="C198" s="595" t="s">
        <v>118</v>
      </c>
      <c r="D198" s="596"/>
      <c r="E198" s="596"/>
      <c r="F198" s="596"/>
      <c r="G198" s="596"/>
      <c r="H198" s="596"/>
      <c r="I198" s="596"/>
      <c r="J198" s="596"/>
      <c r="K198" s="596"/>
      <c r="L198" s="600"/>
      <c r="M198" s="39"/>
    </row>
    <row r="199" spans="1:13" s="19" customFormat="1" x14ac:dyDescent="0.15">
      <c r="A199" s="50"/>
      <c r="B199" s="156"/>
      <c r="C199" s="721" t="s">
        <v>42</v>
      </c>
      <c r="D199" s="722"/>
      <c r="E199" s="722"/>
      <c r="F199" s="722"/>
      <c r="G199" s="722"/>
      <c r="H199" s="722"/>
      <c r="I199" s="723"/>
      <c r="J199" s="622"/>
      <c r="K199" s="623"/>
      <c r="L199" s="624"/>
      <c r="M199" s="46"/>
    </row>
    <row r="200" spans="1:13" s="19" customFormat="1" x14ac:dyDescent="0.15">
      <c r="A200" s="649"/>
      <c r="B200" s="147"/>
      <c r="C200" s="75" t="s">
        <v>186</v>
      </c>
      <c r="D200" s="597"/>
      <c r="E200" s="69">
        <v>1</v>
      </c>
      <c r="F200" s="70">
        <v>4.3949999999999996</v>
      </c>
      <c r="G200" s="70"/>
      <c r="H200" s="70">
        <v>2.6999999999999997</v>
      </c>
      <c r="I200" s="70">
        <f t="shared" ref="I200:I228" si="19">ROUND(E200*F200*H200,2)</f>
        <v>11.87</v>
      </c>
      <c r="J200" s="625"/>
      <c r="K200" s="626"/>
      <c r="L200" s="627"/>
      <c r="M200" s="46"/>
    </row>
    <row r="201" spans="1:13" s="19" customFormat="1" x14ac:dyDescent="0.15">
      <c r="A201" s="650"/>
      <c r="B201" s="148"/>
      <c r="C201" s="75" t="s">
        <v>86</v>
      </c>
      <c r="D201" s="598"/>
      <c r="E201" s="69">
        <v>-1</v>
      </c>
      <c r="F201" s="70">
        <v>0.375</v>
      </c>
      <c r="G201" s="70"/>
      <c r="H201" s="70">
        <v>2.6999999999999997</v>
      </c>
      <c r="I201" s="70">
        <f t="shared" si="19"/>
        <v>-1.01</v>
      </c>
      <c r="J201" s="625"/>
      <c r="K201" s="626"/>
      <c r="L201" s="627"/>
      <c r="M201" s="46"/>
    </row>
    <row r="202" spans="1:13" s="19" customFormat="1" x14ac:dyDescent="0.15">
      <c r="A202" s="650"/>
      <c r="B202" s="148"/>
      <c r="C202" s="75" t="s">
        <v>86</v>
      </c>
      <c r="D202" s="598"/>
      <c r="E202" s="69">
        <v>-1</v>
      </c>
      <c r="F202" s="70">
        <v>0.17499999999999999</v>
      </c>
      <c r="G202" s="70"/>
      <c r="H202" s="70">
        <v>2.6999999999999997</v>
      </c>
      <c r="I202" s="70">
        <f t="shared" si="19"/>
        <v>-0.47</v>
      </c>
      <c r="J202" s="625"/>
      <c r="K202" s="626"/>
      <c r="L202" s="627"/>
      <c r="M202" s="46"/>
    </row>
    <row r="203" spans="1:13" s="19" customFormat="1" x14ac:dyDescent="0.15">
      <c r="A203" s="650"/>
      <c r="B203" s="148"/>
      <c r="C203" s="75" t="s">
        <v>187</v>
      </c>
      <c r="D203" s="598"/>
      <c r="E203" s="69">
        <v>1</v>
      </c>
      <c r="F203" s="70">
        <v>4.3449999999999998</v>
      </c>
      <c r="G203" s="70"/>
      <c r="H203" s="70">
        <v>2.6999999999999997</v>
      </c>
      <c r="I203" s="70">
        <f t="shared" si="19"/>
        <v>11.73</v>
      </c>
      <c r="J203" s="625"/>
      <c r="K203" s="626"/>
      <c r="L203" s="627"/>
      <c r="M203" s="46"/>
    </row>
    <row r="204" spans="1:13" s="19" customFormat="1" x14ac:dyDescent="0.15">
      <c r="A204" s="650"/>
      <c r="B204" s="148"/>
      <c r="C204" s="75" t="s">
        <v>85</v>
      </c>
      <c r="D204" s="598"/>
      <c r="E204" s="69">
        <v>1</v>
      </c>
      <c r="F204" s="70">
        <v>2</v>
      </c>
      <c r="G204" s="70"/>
      <c r="H204" s="70">
        <v>2.6999999999999997</v>
      </c>
      <c r="I204" s="70">
        <f t="shared" si="19"/>
        <v>5.4</v>
      </c>
      <c r="J204" s="625"/>
      <c r="K204" s="626"/>
      <c r="L204" s="627"/>
      <c r="M204" s="46"/>
    </row>
    <row r="205" spans="1:13" s="19" customFormat="1" x14ac:dyDescent="0.15">
      <c r="A205" s="650"/>
      <c r="B205" s="148"/>
      <c r="C205" s="75" t="s">
        <v>86</v>
      </c>
      <c r="D205" s="598"/>
      <c r="E205" s="69">
        <v>-1</v>
      </c>
      <c r="F205" s="70">
        <v>0.375</v>
      </c>
      <c r="G205" s="70"/>
      <c r="H205" s="70">
        <v>2.6999999999999997</v>
      </c>
      <c r="I205" s="70">
        <f t="shared" si="19"/>
        <v>-1.01</v>
      </c>
      <c r="J205" s="625"/>
      <c r="K205" s="626"/>
      <c r="L205" s="627"/>
      <c r="M205" s="46"/>
    </row>
    <row r="206" spans="1:13" s="19" customFormat="1" x14ac:dyDescent="0.15">
      <c r="A206" s="650"/>
      <c r="B206" s="148"/>
      <c r="C206" s="75" t="s">
        <v>119</v>
      </c>
      <c r="D206" s="598"/>
      <c r="E206" s="69">
        <v>1</v>
      </c>
      <c r="F206" s="70">
        <v>10.59</v>
      </c>
      <c r="G206" s="70"/>
      <c r="H206" s="70">
        <v>2.6999999999999997</v>
      </c>
      <c r="I206" s="70">
        <f t="shared" si="19"/>
        <v>28.59</v>
      </c>
      <c r="J206" s="625"/>
      <c r="K206" s="626"/>
      <c r="L206" s="627"/>
      <c r="M206" s="46"/>
    </row>
    <row r="207" spans="1:13" s="19" customFormat="1" x14ac:dyDescent="0.15">
      <c r="A207" s="650"/>
      <c r="B207" s="148"/>
      <c r="C207" s="75" t="s">
        <v>86</v>
      </c>
      <c r="D207" s="598"/>
      <c r="E207" s="69">
        <v>-1</v>
      </c>
      <c r="F207" s="70">
        <v>0.2</v>
      </c>
      <c r="G207" s="70"/>
      <c r="H207" s="70">
        <v>2.6999999999999997</v>
      </c>
      <c r="I207" s="70">
        <f t="shared" si="19"/>
        <v>-0.54</v>
      </c>
      <c r="J207" s="625"/>
      <c r="K207" s="626"/>
      <c r="L207" s="627"/>
      <c r="M207" s="46"/>
    </row>
    <row r="208" spans="1:13" s="19" customFormat="1" x14ac:dyDescent="0.15">
      <c r="A208" s="650"/>
      <c r="B208" s="148"/>
      <c r="C208" s="75" t="s">
        <v>188</v>
      </c>
      <c r="D208" s="598"/>
      <c r="E208" s="69">
        <v>-1</v>
      </c>
      <c r="F208" s="70">
        <v>3.4350000000000001</v>
      </c>
      <c r="G208" s="70"/>
      <c r="H208" s="70">
        <v>3</v>
      </c>
      <c r="I208" s="70">
        <f t="shared" si="19"/>
        <v>-10.31</v>
      </c>
      <c r="J208" s="625"/>
      <c r="K208" s="626"/>
      <c r="L208" s="627"/>
      <c r="M208" s="46"/>
    </row>
    <row r="209" spans="1:13" s="19" customFormat="1" x14ac:dyDescent="0.15">
      <c r="A209" s="650"/>
      <c r="B209" s="148"/>
      <c r="C209" s="75" t="s">
        <v>189</v>
      </c>
      <c r="D209" s="598"/>
      <c r="E209" s="69">
        <v>-1</v>
      </c>
      <c r="F209" s="70">
        <v>2.42</v>
      </c>
      <c r="G209" s="70"/>
      <c r="H209" s="70">
        <v>1.5</v>
      </c>
      <c r="I209" s="70">
        <f t="shared" si="19"/>
        <v>-3.63</v>
      </c>
      <c r="J209" s="625"/>
      <c r="K209" s="626"/>
      <c r="L209" s="627"/>
      <c r="M209" s="46"/>
    </row>
    <row r="210" spans="1:13" s="19" customFormat="1" x14ac:dyDescent="0.15">
      <c r="A210" s="650"/>
      <c r="B210" s="148"/>
      <c r="C210" s="75" t="s">
        <v>190</v>
      </c>
      <c r="D210" s="598"/>
      <c r="E210" s="69">
        <v>-1</v>
      </c>
      <c r="F210" s="70">
        <v>4.335</v>
      </c>
      <c r="G210" s="70"/>
      <c r="H210" s="70">
        <v>1.5</v>
      </c>
      <c r="I210" s="70">
        <f t="shared" si="19"/>
        <v>-6.5</v>
      </c>
      <c r="J210" s="625"/>
      <c r="K210" s="626"/>
      <c r="L210" s="627"/>
      <c r="M210" s="46"/>
    </row>
    <row r="211" spans="1:13" s="19" customFormat="1" x14ac:dyDescent="0.15">
      <c r="A211" s="651"/>
      <c r="B211" s="149"/>
      <c r="C211" s="75"/>
      <c r="D211" s="599"/>
      <c r="E211" s="69"/>
      <c r="F211" s="70"/>
      <c r="G211" s="70"/>
      <c r="H211" s="70"/>
      <c r="I211" s="70"/>
      <c r="J211" s="625"/>
      <c r="K211" s="626"/>
      <c r="L211" s="627"/>
      <c r="M211" s="46"/>
    </row>
    <row r="212" spans="1:13" s="19" customFormat="1" x14ac:dyDescent="0.15">
      <c r="A212" s="50"/>
      <c r="B212" s="156"/>
      <c r="C212" s="721" t="s">
        <v>87</v>
      </c>
      <c r="D212" s="722"/>
      <c r="E212" s="722"/>
      <c r="F212" s="722"/>
      <c r="G212" s="722"/>
      <c r="H212" s="722"/>
      <c r="I212" s="723"/>
      <c r="J212" s="625"/>
      <c r="K212" s="626"/>
      <c r="L212" s="627"/>
      <c r="M212" s="46"/>
    </row>
    <row r="213" spans="1:13" s="19" customFormat="1" x14ac:dyDescent="0.15">
      <c r="A213" s="649"/>
      <c r="B213" s="147"/>
      <c r="C213" s="75" t="s">
        <v>119</v>
      </c>
      <c r="D213" s="597"/>
      <c r="E213" s="69">
        <v>1</v>
      </c>
      <c r="F213" s="70">
        <v>15.95</v>
      </c>
      <c r="G213" s="70"/>
      <c r="H213" s="70">
        <v>2.6999999999999997</v>
      </c>
      <c r="I213" s="70">
        <f t="shared" si="19"/>
        <v>43.07</v>
      </c>
      <c r="J213" s="625"/>
      <c r="K213" s="626"/>
      <c r="L213" s="627"/>
      <c r="M213" s="46"/>
    </row>
    <row r="214" spans="1:13" s="19" customFormat="1" x14ac:dyDescent="0.15">
      <c r="A214" s="650"/>
      <c r="B214" s="148"/>
      <c r="C214" s="75" t="s">
        <v>86</v>
      </c>
      <c r="D214" s="598"/>
      <c r="E214" s="69">
        <v>-4</v>
      </c>
      <c r="F214" s="70">
        <v>0.375</v>
      </c>
      <c r="G214" s="70"/>
      <c r="H214" s="70">
        <v>2.6999999999999997</v>
      </c>
      <c r="I214" s="70">
        <f t="shared" si="19"/>
        <v>-4.05</v>
      </c>
      <c r="J214" s="625"/>
      <c r="K214" s="626"/>
      <c r="L214" s="627"/>
      <c r="M214" s="46"/>
    </row>
    <row r="215" spans="1:13" s="19" customFormat="1" x14ac:dyDescent="0.15">
      <c r="A215" s="650"/>
      <c r="B215" s="148"/>
      <c r="C215" s="75" t="s">
        <v>86</v>
      </c>
      <c r="D215" s="598"/>
      <c r="E215" s="69">
        <v>-1</v>
      </c>
      <c r="F215" s="70">
        <v>0.2</v>
      </c>
      <c r="G215" s="70"/>
      <c r="H215" s="70">
        <v>2.6999999999999997</v>
      </c>
      <c r="I215" s="70">
        <f t="shared" si="19"/>
        <v>-0.54</v>
      </c>
      <c r="J215" s="625"/>
      <c r="K215" s="626"/>
      <c r="L215" s="627"/>
      <c r="M215" s="46"/>
    </row>
    <row r="216" spans="1:13" s="19" customFormat="1" x14ac:dyDescent="0.15">
      <c r="A216" s="650"/>
      <c r="B216" s="148"/>
      <c r="C216" s="75" t="s">
        <v>176</v>
      </c>
      <c r="D216" s="598"/>
      <c r="E216" s="69">
        <v>-1</v>
      </c>
      <c r="F216" s="70">
        <v>1.53</v>
      </c>
      <c r="G216" s="70"/>
      <c r="H216" s="70">
        <v>1.5</v>
      </c>
      <c r="I216" s="70">
        <f t="shared" si="19"/>
        <v>-2.2999999999999998</v>
      </c>
      <c r="J216" s="625"/>
      <c r="K216" s="626"/>
      <c r="L216" s="627"/>
      <c r="M216" s="46"/>
    </row>
    <row r="217" spans="1:13" s="19" customFormat="1" x14ac:dyDescent="0.15">
      <c r="A217" s="650"/>
      <c r="B217" s="148"/>
      <c r="C217" s="75" t="s">
        <v>191</v>
      </c>
      <c r="D217" s="598"/>
      <c r="E217" s="69">
        <v>-1</v>
      </c>
      <c r="F217" s="70">
        <v>0.80500000000000005</v>
      </c>
      <c r="G217" s="70"/>
      <c r="H217" s="70">
        <v>0.6</v>
      </c>
      <c r="I217" s="70">
        <f t="shared" si="19"/>
        <v>-0.48</v>
      </c>
      <c r="J217" s="625"/>
      <c r="K217" s="626"/>
      <c r="L217" s="627"/>
      <c r="M217" s="46"/>
    </row>
    <row r="218" spans="1:13" s="19" customFormat="1" x14ac:dyDescent="0.15">
      <c r="A218" s="650"/>
      <c r="B218" s="148"/>
      <c r="C218" s="75" t="s">
        <v>174</v>
      </c>
      <c r="D218" s="598"/>
      <c r="E218" s="69">
        <v>-1</v>
      </c>
      <c r="F218" s="70">
        <v>1.53</v>
      </c>
      <c r="G218" s="70"/>
      <c r="H218" s="70">
        <v>1.5</v>
      </c>
      <c r="I218" s="70">
        <f t="shared" si="19"/>
        <v>-2.2999999999999998</v>
      </c>
      <c r="J218" s="625"/>
      <c r="K218" s="626"/>
      <c r="L218" s="627"/>
      <c r="M218" s="46"/>
    </row>
    <row r="219" spans="1:13" s="19" customFormat="1" x14ac:dyDescent="0.15">
      <c r="A219" s="650"/>
      <c r="B219" s="148"/>
      <c r="C219" s="75" t="s">
        <v>92</v>
      </c>
      <c r="D219" s="598"/>
      <c r="E219" s="69">
        <v>-1</v>
      </c>
      <c r="F219" s="70">
        <v>2.2000000000000002</v>
      </c>
      <c r="G219" s="70"/>
      <c r="H219" s="70">
        <v>3</v>
      </c>
      <c r="I219" s="70">
        <f t="shared" si="19"/>
        <v>-6.6</v>
      </c>
      <c r="J219" s="625"/>
      <c r="K219" s="626"/>
      <c r="L219" s="627"/>
      <c r="M219" s="46"/>
    </row>
    <row r="220" spans="1:13" s="19" customFormat="1" x14ac:dyDescent="0.15">
      <c r="A220" s="650"/>
      <c r="B220" s="148"/>
      <c r="C220" s="75" t="s">
        <v>85</v>
      </c>
      <c r="D220" s="598"/>
      <c r="E220" s="69">
        <v>1</v>
      </c>
      <c r="F220" s="70">
        <v>1.9</v>
      </c>
      <c r="G220" s="70"/>
      <c r="H220" s="70">
        <v>2.6999999999999997</v>
      </c>
      <c r="I220" s="70">
        <f t="shared" si="19"/>
        <v>5.13</v>
      </c>
      <c r="J220" s="625"/>
      <c r="K220" s="626"/>
      <c r="L220" s="627"/>
      <c r="M220" s="46"/>
    </row>
    <row r="221" spans="1:13" s="19" customFormat="1" x14ac:dyDescent="0.15">
      <c r="A221" s="650"/>
      <c r="B221" s="148"/>
      <c r="C221" s="75" t="s">
        <v>88</v>
      </c>
      <c r="D221" s="598"/>
      <c r="E221" s="69">
        <v>-1</v>
      </c>
      <c r="F221" s="70">
        <v>0.9</v>
      </c>
      <c r="G221" s="70"/>
      <c r="H221" s="70">
        <v>2.1</v>
      </c>
      <c r="I221" s="70">
        <f t="shared" si="19"/>
        <v>-1.89</v>
      </c>
      <c r="J221" s="625"/>
      <c r="K221" s="626"/>
      <c r="L221" s="627"/>
      <c r="M221" s="46"/>
    </row>
    <row r="222" spans="1:13" s="41" customFormat="1" x14ac:dyDescent="0.15">
      <c r="A222" s="650"/>
      <c r="B222" s="148"/>
      <c r="C222" s="75" t="s">
        <v>119</v>
      </c>
      <c r="D222" s="598"/>
      <c r="E222" s="69">
        <v>1</v>
      </c>
      <c r="F222" s="70">
        <v>15.95</v>
      </c>
      <c r="G222" s="70"/>
      <c r="H222" s="70">
        <v>2.6999999999999997</v>
      </c>
      <c r="I222" s="70">
        <f t="shared" si="19"/>
        <v>43.07</v>
      </c>
      <c r="J222" s="625"/>
      <c r="K222" s="626"/>
      <c r="L222" s="627"/>
      <c r="M222" s="57"/>
    </row>
    <row r="223" spans="1:13" s="41" customFormat="1" x14ac:dyDescent="0.15">
      <c r="A223" s="650"/>
      <c r="B223" s="148"/>
      <c r="C223" s="75" t="s">
        <v>86</v>
      </c>
      <c r="D223" s="598"/>
      <c r="E223" s="69">
        <v>-4</v>
      </c>
      <c r="F223" s="70">
        <v>0.375</v>
      </c>
      <c r="G223" s="70"/>
      <c r="H223" s="70">
        <v>2.6999999999999997</v>
      </c>
      <c r="I223" s="70">
        <f t="shared" si="19"/>
        <v>-4.05</v>
      </c>
      <c r="J223" s="625"/>
      <c r="K223" s="626"/>
      <c r="L223" s="627"/>
      <c r="M223" s="57"/>
    </row>
    <row r="224" spans="1:13" s="19" customFormat="1" x14ac:dyDescent="0.15">
      <c r="A224" s="650"/>
      <c r="B224" s="148"/>
      <c r="C224" s="75" t="s">
        <v>179</v>
      </c>
      <c r="D224" s="598"/>
      <c r="E224" s="69">
        <v>-1</v>
      </c>
      <c r="F224" s="70">
        <v>1.53</v>
      </c>
      <c r="G224" s="70"/>
      <c r="H224" s="70">
        <v>1.5</v>
      </c>
      <c r="I224" s="70">
        <f t="shared" si="19"/>
        <v>-2.2999999999999998</v>
      </c>
      <c r="J224" s="625"/>
      <c r="K224" s="626"/>
      <c r="L224" s="627"/>
      <c r="M224" s="46"/>
    </row>
    <row r="225" spans="1:13" s="19" customFormat="1" x14ac:dyDescent="0.15">
      <c r="A225" s="650"/>
      <c r="B225" s="148"/>
      <c r="C225" s="75" t="s">
        <v>175</v>
      </c>
      <c r="D225" s="598"/>
      <c r="E225" s="69">
        <v>-1</v>
      </c>
      <c r="F225" s="70">
        <v>0.84</v>
      </c>
      <c r="G225" s="70"/>
      <c r="H225" s="70">
        <v>0.6</v>
      </c>
      <c r="I225" s="70">
        <f t="shared" si="19"/>
        <v>-0.5</v>
      </c>
      <c r="J225" s="625"/>
      <c r="K225" s="626"/>
      <c r="L225" s="627"/>
      <c r="M225" s="46"/>
    </row>
    <row r="226" spans="1:13" s="34" customFormat="1" x14ac:dyDescent="0.15">
      <c r="A226" s="650"/>
      <c r="B226" s="148"/>
      <c r="C226" s="75" t="s">
        <v>180</v>
      </c>
      <c r="D226" s="598"/>
      <c r="E226" s="69">
        <v>-1</v>
      </c>
      <c r="F226" s="70">
        <v>1.53</v>
      </c>
      <c r="G226" s="70"/>
      <c r="H226" s="70">
        <v>1.5</v>
      </c>
      <c r="I226" s="70">
        <f t="shared" si="19"/>
        <v>-2.2999999999999998</v>
      </c>
      <c r="J226" s="625"/>
      <c r="K226" s="626"/>
      <c r="L226" s="627"/>
      <c r="M226" s="39"/>
    </row>
    <row r="227" spans="1:13" s="34" customFormat="1" ht="13.5" customHeight="1" x14ac:dyDescent="0.15">
      <c r="A227" s="650"/>
      <c r="B227" s="148"/>
      <c r="C227" s="75" t="s">
        <v>175</v>
      </c>
      <c r="D227" s="598"/>
      <c r="E227" s="69">
        <v>-1</v>
      </c>
      <c r="F227" s="70">
        <v>0.87</v>
      </c>
      <c r="G227" s="70"/>
      <c r="H227" s="70">
        <v>0.6</v>
      </c>
      <c r="I227" s="70">
        <f t="shared" si="19"/>
        <v>-0.52</v>
      </c>
      <c r="J227" s="625"/>
      <c r="K227" s="626"/>
      <c r="L227" s="627"/>
      <c r="M227" s="39"/>
    </row>
    <row r="228" spans="1:13" s="34" customFormat="1" ht="13.5" customHeight="1" x14ac:dyDescent="0.15">
      <c r="A228" s="651"/>
      <c r="B228" s="149"/>
      <c r="C228" s="75" t="s">
        <v>192</v>
      </c>
      <c r="D228" s="599"/>
      <c r="E228" s="69">
        <v>-1</v>
      </c>
      <c r="F228" s="70">
        <v>1.53</v>
      </c>
      <c r="G228" s="70"/>
      <c r="H228" s="70">
        <v>1.5</v>
      </c>
      <c r="I228" s="70">
        <f t="shared" si="19"/>
        <v>-2.2999999999999998</v>
      </c>
      <c r="J228" s="628"/>
      <c r="K228" s="629"/>
      <c r="L228" s="630"/>
      <c r="M228" s="39"/>
    </row>
    <row r="229" spans="1:13" s="34" customFormat="1" x14ac:dyDescent="0.15">
      <c r="A229" s="643"/>
      <c r="B229" s="644"/>
      <c r="C229" s="644"/>
      <c r="D229" s="644"/>
      <c r="E229" s="644"/>
      <c r="F229" s="645"/>
      <c r="G229" s="746" t="s">
        <v>12</v>
      </c>
      <c r="H229" s="746"/>
      <c r="I229" s="131">
        <f>SUM(I200:I228)</f>
        <v>95.26</v>
      </c>
      <c r="J229" s="132" t="s">
        <v>10</v>
      </c>
      <c r="K229" s="130">
        <f>+F232</f>
        <v>1375.5</v>
      </c>
      <c r="L229" s="130">
        <f>ROUND(I229*K229,0)</f>
        <v>131030</v>
      </c>
      <c r="M229" s="39"/>
    </row>
    <row r="230" spans="1:13" x14ac:dyDescent="0.15">
      <c r="A230" s="649"/>
      <c r="B230" s="147"/>
      <c r="C230" s="75" t="s">
        <v>23</v>
      </c>
      <c r="D230" s="616"/>
      <c r="E230" s="69" t="s">
        <v>24</v>
      </c>
      <c r="F230" s="96">
        <v>1310</v>
      </c>
      <c r="G230" s="96" t="s">
        <v>26</v>
      </c>
      <c r="H230" s="724"/>
      <c r="I230" s="725"/>
      <c r="J230" s="725"/>
      <c r="K230" s="725"/>
      <c r="L230" s="726"/>
      <c r="M230" s="38"/>
    </row>
    <row r="231" spans="1:13" x14ac:dyDescent="0.15">
      <c r="A231" s="650"/>
      <c r="B231" s="148"/>
      <c r="C231" s="75" t="s">
        <v>41</v>
      </c>
      <c r="D231" s="617"/>
      <c r="E231" s="69" t="s">
        <v>24</v>
      </c>
      <c r="F231" s="96">
        <f>ROUND(F230*5%,2)</f>
        <v>65.5</v>
      </c>
      <c r="G231" s="96"/>
      <c r="H231" s="727"/>
      <c r="I231" s="728"/>
      <c r="J231" s="728"/>
      <c r="K231" s="728"/>
      <c r="L231" s="729"/>
      <c r="M231" s="38"/>
    </row>
    <row r="232" spans="1:13" x14ac:dyDescent="0.15">
      <c r="A232" s="651"/>
      <c r="B232" s="149"/>
      <c r="C232" s="75"/>
      <c r="D232" s="618"/>
      <c r="E232" s="69" t="s">
        <v>24</v>
      </c>
      <c r="F232" s="96">
        <f>SUM(F230:F231)</f>
        <v>1375.5</v>
      </c>
      <c r="G232" s="96" t="s">
        <v>26</v>
      </c>
      <c r="H232" s="730"/>
      <c r="I232" s="731"/>
      <c r="J232" s="731"/>
      <c r="K232" s="731"/>
      <c r="L232" s="732"/>
      <c r="M232" s="38"/>
    </row>
    <row r="233" spans="1:13" s="34" customFormat="1" x14ac:dyDescent="0.15">
      <c r="A233" s="703"/>
      <c r="B233" s="704"/>
      <c r="C233" s="704"/>
      <c r="D233" s="704"/>
      <c r="E233" s="704"/>
      <c r="F233" s="704"/>
      <c r="G233" s="704"/>
      <c r="H233" s="704"/>
      <c r="I233" s="704"/>
      <c r="J233" s="704"/>
      <c r="K233" s="704"/>
      <c r="L233" s="705"/>
      <c r="M233" s="39"/>
    </row>
    <row r="234" spans="1:13" s="34" customFormat="1" ht="73.5" customHeight="1" x14ac:dyDescent="0.15">
      <c r="A234" s="50">
        <v>5</v>
      </c>
      <c r="B234" s="234" t="s">
        <v>448</v>
      </c>
      <c r="C234" s="595" t="s">
        <v>128</v>
      </c>
      <c r="D234" s="596"/>
      <c r="E234" s="596"/>
      <c r="F234" s="596"/>
      <c r="G234" s="596"/>
      <c r="H234" s="596"/>
      <c r="I234" s="596"/>
      <c r="J234" s="596"/>
      <c r="K234" s="596"/>
      <c r="L234" s="600"/>
      <c r="M234" s="39"/>
    </row>
    <row r="235" spans="1:13" s="34" customFormat="1" x14ac:dyDescent="0.15">
      <c r="A235" s="50"/>
      <c r="B235" s="156"/>
      <c r="C235" s="652" t="s">
        <v>84</v>
      </c>
      <c r="D235" s="653"/>
      <c r="E235" s="653"/>
      <c r="F235" s="653"/>
      <c r="G235" s="653"/>
      <c r="H235" s="653"/>
      <c r="I235" s="654"/>
      <c r="J235" s="579"/>
      <c r="K235" s="580"/>
      <c r="L235" s="581"/>
      <c r="M235" s="39"/>
    </row>
    <row r="236" spans="1:13" s="34" customFormat="1" x14ac:dyDescent="0.15">
      <c r="A236" s="649"/>
      <c r="B236" s="147"/>
      <c r="C236" s="72" t="s">
        <v>321</v>
      </c>
      <c r="D236" s="597"/>
      <c r="E236" s="69">
        <v>1</v>
      </c>
      <c r="F236" s="70">
        <v>4.3949999999999996</v>
      </c>
      <c r="G236" s="70"/>
      <c r="H236" s="70">
        <v>2.6999999999999997</v>
      </c>
      <c r="I236" s="70">
        <f t="shared" ref="I236:I261" si="20">ROUND(E236*F236*H236,2)</f>
        <v>11.87</v>
      </c>
      <c r="J236" s="582"/>
      <c r="K236" s="583"/>
      <c r="L236" s="584"/>
      <c r="M236" s="39"/>
    </row>
    <row r="237" spans="1:13" s="34" customFormat="1" x14ac:dyDescent="0.15">
      <c r="A237" s="650"/>
      <c r="B237" s="148"/>
      <c r="C237" s="72" t="s">
        <v>322</v>
      </c>
      <c r="D237" s="598"/>
      <c r="E237" s="69">
        <v>1</v>
      </c>
      <c r="F237" s="70">
        <v>4.3949999999999996</v>
      </c>
      <c r="G237" s="70"/>
      <c r="H237" s="70">
        <v>2.6999999999999997</v>
      </c>
      <c r="I237" s="70">
        <f t="shared" si="20"/>
        <v>11.87</v>
      </c>
      <c r="J237" s="582"/>
      <c r="K237" s="583"/>
      <c r="L237" s="584"/>
      <c r="M237" s="39"/>
    </row>
    <row r="238" spans="1:13" s="34" customFormat="1" x14ac:dyDescent="0.15">
      <c r="A238" s="650"/>
      <c r="B238" s="148"/>
      <c r="C238" s="72" t="s">
        <v>194</v>
      </c>
      <c r="D238" s="598"/>
      <c r="E238" s="69">
        <v>1</v>
      </c>
      <c r="F238" s="70">
        <v>4.3949999999999996</v>
      </c>
      <c r="G238" s="70"/>
      <c r="H238" s="70">
        <v>2.6999999999999997</v>
      </c>
      <c r="I238" s="70">
        <f t="shared" si="20"/>
        <v>11.87</v>
      </c>
      <c r="J238" s="582"/>
      <c r="K238" s="583"/>
      <c r="L238" s="584"/>
      <c r="M238" s="39"/>
    </row>
    <row r="239" spans="1:13" s="34" customFormat="1" x14ac:dyDescent="0.15">
      <c r="A239" s="650"/>
      <c r="B239" s="148"/>
      <c r="C239" s="72" t="s">
        <v>193</v>
      </c>
      <c r="D239" s="598"/>
      <c r="E239" s="69">
        <v>-1</v>
      </c>
      <c r="F239" s="70">
        <v>0.9</v>
      </c>
      <c r="G239" s="70"/>
      <c r="H239" s="70">
        <v>2.4</v>
      </c>
      <c r="I239" s="70">
        <f t="shared" si="20"/>
        <v>-2.16</v>
      </c>
      <c r="J239" s="582"/>
      <c r="K239" s="583"/>
      <c r="L239" s="584"/>
      <c r="M239" s="39"/>
    </row>
    <row r="240" spans="1:13" s="34" customFormat="1" x14ac:dyDescent="0.15">
      <c r="A240" s="650"/>
      <c r="B240" s="148"/>
      <c r="C240" s="72" t="s">
        <v>195</v>
      </c>
      <c r="D240" s="598"/>
      <c r="E240" s="69">
        <v>1</v>
      </c>
      <c r="F240" s="70">
        <v>4.3949999999999996</v>
      </c>
      <c r="G240" s="70"/>
      <c r="H240" s="70">
        <v>2.6999999999999997</v>
      </c>
      <c r="I240" s="70">
        <f t="shared" si="20"/>
        <v>11.87</v>
      </c>
      <c r="J240" s="582"/>
      <c r="K240" s="583"/>
      <c r="L240" s="584"/>
      <c r="M240" s="39"/>
    </row>
    <row r="241" spans="1:13" s="34" customFormat="1" x14ac:dyDescent="0.15">
      <c r="A241" s="650"/>
      <c r="B241" s="148"/>
      <c r="C241" s="72" t="s">
        <v>193</v>
      </c>
      <c r="D241" s="598"/>
      <c r="E241" s="69">
        <v>-1</v>
      </c>
      <c r="F241" s="70">
        <v>0.9</v>
      </c>
      <c r="G241" s="70"/>
      <c r="H241" s="70">
        <v>2.4</v>
      </c>
      <c r="I241" s="70">
        <f t="shared" si="20"/>
        <v>-2.16</v>
      </c>
      <c r="J241" s="582"/>
      <c r="K241" s="583"/>
      <c r="L241" s="584"/>
      <c r="M241" s="39"/>
    </row>
    <row r="242" spans="1:13" s="34" customFormat="1" x14ac:dyDescent="0.15">
      <c r="A242" s="650"/>
      <c r="B242" s="148"/>
      <c r="C242" s="72" t="s">
        <v>186</v>
      </c>
      <c r="D242" s="598"/>
      <c r="E242" s="69">
        <v>1</v>
      </c>
      <c r="F242" s="70">
        <v>4.3949999999999996</v>
      </c>
      <c r="G242" s="70"/>
      <c r="H242" s="70">
        <v>2.6999999999999997</v>
      </c>
      <c r="I242" s="70">
        <f t="shared" si="20"/>
        <v>11.87</v>
      </c>
      <c r="J242" s="582"/>
      <c r="K242" s="583"/>
      <c r="L242" s="584"/>
      <c r="M242" s="39"/>
    </row>
    <row r="243" spans="1:13" s="34" customFormat="1" x14ac:dyDescent="0.15">
      <c r="A243" s="650"/>
      <c r="B243" s="148"/>
      <c r="C243" s="72" t="s">
        <v>193</v>
      </c>
      <c r="D243" s="598"/>
      <c r="E243" s="69">
        <v>-1</v>
      </c>
      <c r="F243" s="70">
        <v>0.9</v>
      </c>
      <c r="G243" s="70"/>
      <c r="H243" s="70">
        <v>2.4</v>
      </c>
      <c r="I243" s="70">
        <f t="shared" si="20"/>
        <v>-2.16</v>
      </c>
      <c r="J243" s="582"/>
      <c r="K243" s="583"/>
      <c r="L243" s="584"/>
      <c r="M243" s="39"/>
    </row>
    <row r="244" spans="1:13" s="34" customFormat="1" x14ac:dyDescent="0.15">
      <c r="A244" s="650"/>
      <c r="B244" s="148"/>
      <c r="C244" s="72" t="s">
        <v>187</v>
      </c>
      <c r="D244" s="598"/>
      <c r="E244" s="69">
        <v>1</v>
      </c>
      <c r="F244" s="70">
        <v>4.3949999999999996</v>
      </c>
      <c r="G244" s="70"/>
      <c r="H244" s="70">
        <v>2.6999999999999997</v>
      </c>
      <c r="I244" s="70">
        <f t="shared" si="20"/>
        <v>11.87</v>
      </c>
      <c r="J244" s="582"/>
      <c r="K244" s="583"/>
      <c r="L244" s="584"/>
      <c r="M244" s="39"/>
    </row>
    <row r="245" spans="1:13" s="34" customFormat="1" x14ac:dyDescent="0.15">
      <c r="A245" s="650"/>
      <c r="B245" s="148"/>
      <c r="C245" s="72" t="s">
        <v>193</v>
      </c>
      <c r="D245" s="598"/>
      <c r="E245" s="69">
        <v>-1</v>
      </c>
      <c r="F245" s="70">
        <v>0.9</v>
      </c>
      <c r="G245" s="70"/>
      <c r="H245" s="70">
        <v>2.4</v>
      </c>
      <c r="I245" s="70">
        <f t="shared" si="20"/>
        <v>-2.16</v>
      </c>
      <c r="J245" s="582"/>
      <c r="K245" s="583"/>
      <c r="L245" s="584"/>
      <c r="M245" s="39"/>
    </row>
    <row r="246" spans="1:13" s="34" customFormat="1" x14ac:dyDescent="0.15">
      <c r="A246" s="651"/>
      <c r="B246" s="149"/>
      <c r="C246" s="72" t="s">
        <v>196</v>
      </c>
      <c r="D246" s="598"/>
      <c r="E246" s="69">
        <v>1</v>
      </c>
      <c r="F246" s="70">
        <v>2.2949999999999999</v>
      </c>
      <c r="G246" s="70"/>
      <c r="H246" s="70">
        <v>2.6999999999999997</v>
      </c>
      <c r="I246" s="70">
        <f t="shared" si="20"/>
        <v>6.2</v>
      </c>
      <c r="J246" s="582"/>
      <c r="K246" s="583"/>
      <c r="L246" s="584"/>
      <c r="M246" s="39"/>
    </row>
    <row r="247" spans="1:13" s="34" customFormat="1" x14ac:dyDescent="0.15">
      <c r="A247" s="50"/>
      <c r="B247" s="156"/>
      <c r="C247" s="652" t="s">
        <v>87</v>
      </c>
      <c r="D247" s="653"/>
      <c r="E247" s="653"/>
      <c r="F247" s="653"/>
      <c r="G247" s="653"/>
      <c r="H247" s="653"/>
      <c r="I247" s="654"/>
      <c r="J247" s="582"/>
      <c r="K247" s="583"/>
      <c r="L247" s="584"/>
      <c r="M247" s="39"/>
    </row>
    <row r="248" spans="1:13" s="34" customFormat="1" x14ac:dyDescent="0.15">
      <c r="A248" s="649"/>
      <c r="B248" s="147"/>
      <c r="C248" s="72" t="s">
        <v>196</v>
      </c>
      <c r="D248" s="597"/>
      <c r="E248" s="69">
        <v>1</v>
      </c>
      <c r="F248" s="70">
        <v>1.6</v>
      </c>
      <c r="G248" s="70"/>
      <c r="H248" s="70">
        <v>2.6999999999999997</v>
      </c>
      <c r="I248" s="70">
        <f>ROUND(E248*F248*H248,2)</f>
        <v>4.32</v>
      </c>
      <c r="J248" s="582"/>
      <c r="K248" s="583"/>
      <c r="L248" s="584"/>
      <c r="M248" s="39"/>
    </row>
    <row r="249" spans="1:13" s="34" customFormat="1" x14ac:dyDescent="0.15">
      <c r="A249" s="650"/>
      <c r="B249" s="148"/>
      <c r="C249" s="72" t="s">
        <v>119</v>
      </c>
      <c r="D249" s="598"/>
      <c r="E249" s="69">
        <v>1</v>
      </c>
      <c r="F249" s="70">
        <v>10</v>
      </c>
      <c r="G249" s="70"/>
      <c r="H249" s="70">
        <v>2.6999999999999997</v>
      </c>
      <c r="I249" s="70">
        <f t="shared" si="20"/>
        <v>27</v>
      </c>
      <c r="J249" s="582"/>
      <c r="K249" s="583"/>
      <c r="L249" s="584"/>
      <c r="M249" s="39"/>
    </row>
    <row r="250" spans="1:13" s="34" customFormat="1" x14ac:dyDescent="0.15">
      <c r="A250" s="650"/>
      <c r="B250" s="148"/>
      <c r="C250" s="72" t="s">
        <v>86</v>
      </c>
      <c r="D250" s="598"/>
      <c r="E250" s="69">
        <v>-1</v>
      </c>
      <c r="F250" s="70">
        <v>0.375</v>
      </c>
      <c r="G250" s="70"/>
      <c r="H250" s="70">
        <v>2.6999999999999997</v>
      </c>
      <c r="I250" s="70">
        <f t="shared" si="20"/>
        <v>-1.01</v>
      </c>
      <c r="J250" s="582"/>
      <c r="K250" s="583"/>
      <c r="L250" s="584"/>
      <c r="M250" s="39"/>
    </row>
    <row r="251" spans="1:13" s="34" customFormat="1" x14ac:dyDescent="0.15">
      <c r="A251" s="650"/>
      <c r="B251" s="148"/>
      <c r="C251" s="72" t="s">
        <v>197</v>
      </c>
      <c r="D251" s="598"/>
      <c r="E251" s="69">
        <v>-1</v>
      </c>
      <c r="F251" s="70">
        <v>1</v>
      </c>
      <c r="G251" s="70"/>
      <c r="H251" s="70">
        <v>2.4</v>
      </c>
      <c r="I251" s="70">
        <f t="shared" si="20"/>
        <v>-2.4</v>
      </c>
      <c r="J251" s="582"/>
      <c r="K251" s="583"/>
      <c r="L251" s="584"/>
      <c r="M251" s="39"/>
    </row>
    <row r="252" spans="1:13" s="34" customFormat="1" x14ac:dyDescent="0.15">
      <c r="A252" s="650"/>
      <c r="B252" s="148"/>
      <c r="C252" s="72" t="s">
        <v>198</v>
      </c>
      <c r="D252" s="598"/>
      <c r="E252" s="69">
        <v>-1</v>
      </c>
      <c r="F252" s="70">
        <v>1</v>
      </c>
      <c r="G252" s="70"/>
      <c r="H252" s="70">
        <v>2.6999999999999997</v>
      </c>
      <c r="I252" s="70">
        <f t="shared" si="20"/>
        <v>-2.7</v>
      </c>
      <c r="J252" s="582"/>
      <c r="K252" s="583"/>
      <c r="L252" s="584"/>
      <c r="M252" s="39"/>
    </row>
    <row r="253" spans="1:13" s="34" customFormat="1" x14ac:dyDescent="0.15">
      <c r="A253" s="650"/>
      <c r="B253" s="148"/>
      <c r="C253" s="72" t="s">
        <v>119</v>
      </c>
      <c r="D253" s="598"/>
      <c r="E253" s="69">
        <v>1</v>
      </c>
      <c r="F253" s="70">
        <v>14.5</v>
      </c>
      <c r="G253" s="70"/>
      <c r="H253" s="70">
        <v>2.6999999999999997</v>
      </c>
      <c r="I253" s="70">
        <f t="shared" si="20"/>
        <v>39.15</v>
      </c>
      <c r="J253" s="582"/>
      <c r="K253" s="583"/>
      <c r="L253" s="584"/>
      <c r="M253" s="39"/>
    </row>
    <row r="254" spans="1:13" s="34" customFormat="1" x14ac:dyDescent="0.15">
      <c r="A254" s="650"/>
      <c r="B254" s="148"/>
      <c r="C254" s="72" t="s">
        <v>86</v>
      </c>
      <c r="D254" s="598"/>
      <c r="E254" s="69">
        <v>-1</v>
      </c>
      <c r="F254" s="70">
        <v>0.375</v>
      </c>
      <c r="G254" s="70"/>
      <c r="H254" s="70">
        <v>2.6999999999999997</v>
      </c>
      <c r="I254" s="70">
        <f t="shared" si="20"/>
        <v>-1.01</v>
      </c>
      <c r="J254" s="582"/>
      <c r="K254" s="583"/>
      <c r="L254" s="584"/>
      <c r="M254" s="39"/>
    </row>
    <row r="255" spans="1:13" s="34" customFormat="1" x14ac:dyDescent="0.15">
      <c r="A255" s="650"/>
      <c r="B255" s="148"/>
      <c r="C255" s="72" t="s">
        <v>86</v>
      </c>
      <c r="D255" s="598"/>
      <c r="E255" s="69">
        <v>-1</v>
      </c>
      <c r="F255" s="70">
        <v>0.17499999999999999</v>
      </c>
      <c r="G255" s="70"/>
      <c r="H255" s="70">
        <v>2.6999999999999997</v>
      </c>
      <c r="I255" s="70">
        <f t="shared" si="20"/>
        <v>-0.47</v>
      </c>
      <c r="J255" s="582"/>
      <c r="K255" s="583"/>
      <c r="L255" s="584"/>
      <c r="M255" s="39"/>
    </row>
    <row r="256" spans="1:13" s="34" customFormat="1" x14ac:dyDescent="0.15">
      <c r="A256" s="650"/>
      <c r="B256" s="148"/>
      <c r="C256" s="72" t="s">
        <v>195</v>
      </c>
      <c r="D256" s="598"/>
      <c r="E256" s="69">
        <v>-1</v>
      </c>
      <c r="F256" s="70">
        <v>1</v>
      </c>
      <c r="G256" s="70"/>
      <c r="H256" s="70">
        <v>2.6999999999999997</v>
      </c>
      <c r="I256" s="70">
        <f t="shared" si="20"/>
        <v>-2.7</v>
      </c>
      <c r="J256" s="582"/>
      <c r="K256" s="583"/>
      <c r="L256" s="584"/>
      <c r="M256" s="39"/>
    </row>
    <row r="257" spans="1:13" s="34" customFormat="1" x14ac:dyDescent="0.15">
      <c r="A257" s="650"/>
      <c r="B257" s="148"/>
      <c r="C257" s="72" t="s">
        <v>187</v>
      </c>
      <c r="D257" s="598"/>
      <c r="E257" s="69">
        <v>-1</v>
      </c>
      <c r="F257" s="70">
        <v>1</v>
      </c>
      <c r="G257" s="70"/>
      <c r="H257" s="70">
        <v>2.6999999999999997</v>
      </c>
      <c r="I257" s="70">
        <f t="shared" si="20"/>
        <v>-2.7</v>
      </c>
      <c r="J257" s="582"/>
      <c r="K257" s="583"/>
      <c r="L257" s="584"/>
      <c r="M257" s="39"/>
    </row>
    <row r="258" spans="1:13" s="34" customFormat="1" x14ac:dyDescent="0.15">
      <c r="A258" s="650"/>
      <c r="B258" s="148"/>
      <c r="C258" s="72" t="s">
        <v>199</v>
      </c>
      <c r="D258" s="598"/>
      <c r="E258" s="69">
        <v>-1</v>
      </c>
      <c r="F258" s="70">
        <v>1</v>
      </c>
      <c r="G258" s="70"/>
      <c r="H258" s="70">
        <v>2.6999999999999997</v>
      </c>
      <c r="I258" s="70">
        <f t="shared" si="20"/>
        <v>-2.7</v>
      </c>
      <c r="J258" s="582"/>
      <c r="K258" s="583"/>
      <c r="L258" s="584"/>
      <c r="M258" s="39"/>
    </row>
    <row r="259" spans="1:13" s="34" customFormat="1" x14ac:dyDescent="0.15">
      <c r="A259" s="650"/>
      <c r="B259" s="148"/>
      <c r="C259" s="72" t="s">
        <v>196</v>
      </c>
      <c r="D259" s="598"/>
      <c r="E259" s="69">
        <v>1</v>
      </c>
      <c r="F259" s="70">
        <v>1.6</v>
      </c>
      <c r="G259" s="70"/>
      <c r="H259" s="70">
        <v>2.6999999999999997</v>
      </c>
      <c r="I259" s="70">
        <f t="shared" si="20"/>
        <v>4.32</v>
      </c>
      <c r="J259" s="582"/>
      <c r="K259" s="583"/>
      <c r="L259" s="584"/>
      <c r="M259" s="39"/>
    </row>
    <row r="260" spans="1:13" s="34" customFormat="1" x14ac:dyDescent="0.15">
      <c r="A260" s="650"/>
      <c r="B260" s="148"/>
      <c r="C260" s="72" t="s">
        <v>196</v>
      </c>
      <c r="D260" s="598"/>
      <c r="E260" s="69">
        <v>1</v>
      </c>
      <c r="F260" s="70">
        <v>1.53</v>
      </c>
      <c r="G260" s="70"/>
      <c r="H260" s="70">
        <v>2.6999999999999997</v>
      </c>
      <c r="I260" s="70">
        <f t="shared" si="20"/>
        <v>4.13</v>
      </c>
      <c r="J260" s="582"/>
      <c r="K260" s="583"/>
      <c r="L260" s="584"/>
      <c r="M260" s="39"/>
    </row>
    <row r="261" spans="1:13" s="34" customFormat="1" x14ac:dyDescent="0.15">
      <c r="A261" s="651"/>
      <c r="B261" s="149"/>
      <c r="C261" s="72" t="s">
        <v>200</v>
      </c>
      <c r="D261" s="599"/>
      <c r="E261" s="69">
        <v>-1</v>
      </c>
      <c r="F261" s="70">
        <v>0.9</v>
      </c>
      <c r="G261" s="70"/>
      <c r="H261" s="70">
        <v>2.4</v>
      </c>
      <c r="I261" s="70">
        <f t="shared" si="20"/>
        <v>-2.16</v>
      </c>
      <c r="J261" s="585"/>
      <c r="K261" s="586"/>
      <c r="L261" s="587"/>
      <c r="M261" s="39"/>
    </row>
    <row r="262" spans="1:13" s="34" customFormat="1" x14ac:dyDescent="0.15">
      <c r="A262" s="643"/>
      <c r="B262" s="644"/>
      <c r="C262" s="644"/>
      <c r="D262" s="644"/>
      <c r="E262" s="644"/>
      <c r="F262" s="644"/>
      <c r="G262" s="644"/>
      <c r="H262" s="645"/>
      <c r="I262" s="123">
        <f>SUM(I236:I261)</f>
        <v>129.85</v>
      </c>
      <c r="J262" s="132" t="s">
        <v>10</v>
      </c>
      <c r="K262" s="130">
        <f>+F265</f>
        <v>1292.55</v>
      </c>
      <c r="L262" s="130">
        <f>ROUND(I262*K262,0)</f>
        <v>167838</v>
      </c>
      <c r="M262" s="39"/>
    </row>
    <row r="263" spans="1:13" s="34" customFormat="1" x14ac:dyDescent="0.15">
      <c r="A263" s="649"/>
      <c r="B263" s="147"/>
      <c r="C263" s="72" t="s">
        <v>23</v>
      </c>
      <c r="D263" s="597"/>
      <c r="E263" s="69" t="s">
        <v>24</v>
      </c>
      <c r="F263" s="70">
        <v>1231</v>
      </c>
      <c r="G263" s="70" t="s">
        <v>26</v>
      </c>
      <c r="H263" s="622"/>
      <c r="I263" s="623"/>
      <c r="J263" s="623"/>
      <c r="K263" s="623"/>
      <c r="L263" s="624"/>
      <c r="M263" s="39"/>
    </row>
    <row r="264" spans="1:13" s="34" customFormat="1" x14ac:dyDescent="0.15">
      <c r="A264" s="650"/>
      <c r="B264" s="148"/>
      <c r="C264" s="72" t="s">
        <v>41</v>
      </c>
      <c r="D264" s="598"/>
      <c r="E264" s="69" t="s">
        <v>24</v>
      </c>
      <c r="F264" s="70">
        <f>ROUND(F263*5%,2)</f>
        <v>61.55</v>
      </c>
      <c r="G264" s="70"/>
      <c r="H264" s="625"/>
      <c r="I264" s="626"/>
      <c r="J264" s="626"/>
      <c r="K264" s="626"/>
      <c r="L264" s="627"/>
      <c r="M264" s="39"/>
    </row>
    <row r="265" spans="1:13" s="34" customFormat="1" x14ac:dyDescent="0.15">
      <c r="A265" s="651"/>
      <c r="B265" s="149"/>
      <c r="C265" s="72"/>
      <c r="D265" s="599"/>
      <c r="E265" s="69" t="s">
        <v>24</v>
      </c>
      <c r="F265" s="70">
        <f>SUM(F263:F264)</f>
        <v>1292.55</v>
      </c>
      <c r="G265" s="70" t="s">
        <v>26</v>
      </c>
      <c r="H265" s="628"/>
      <c r="I265" s="629"/>
      <c r="J265" s="629"/>
      <c r="K265" s="629"/>
      <c r="L265" s="630"/>
      <c r="M265" s="39"/>
    </row>
    <row r="266" spans="1:13" s="34" customFormat="1" x14ac:dyDescent="0.15">
      <c r="A266" s="703"/>
      <c r="B266" s="704"/>
      <c r="C266" s="704"/>
      <c r="D266" s="704"/>
      <c r="E266" s="704"/>
      <c r="F266" s="704"/>
      <c r="G266" s="704"/>
      <c r="H266" s="704"/>
      <c r="I266" s="704"/>
      <c r="J266" s="704"/>
      <c r="K266" s="704"/>
      <c r="L266" s="705"/>
      <c r="M266" s="39"/>
    </row>
    <row r="267" spans="1:13" s="34" customFormat="1" ht="81.75" customHeight="1" x14ac:dyDescent="0.15">
      <c r="A267" s="50">
        <v>6</v>
      </c>
      <c r="B267" s="234" t="s">
        <v>449</v>
      </c>
      <c r="C267" s="595" t="s">
        <v>131</v>
      </c>
      <c r="D267" s="596"/>
      <c r="E267" s="596"/>
      <c r="F267" s="596"/>
      <c r="G267" s="596"/>
      <c r="H267" s="596"/>
      <c r="I267" s="596"/>
      <c r="J267" s="596"/>
      <c r="K267" s="596"/>
      <c r="L267" s="600"/>
      <c r="M267" s="39"/>
    </row>
    <row r="268" spans="1:13" s="34" customFormat="1" ht="25.5" customHeight="1" x14ac:dyDescent="0.15">
      <c r="A268" s="50"/>
      <c r="B268" s="156"/>
      <c r="C268" s="721" t="s">
        <v>295</v>
      </c>
      <c r="D268" s="722"/>
      <c r="E268" s="722"/>
      <c r="F268" s="722"/>
      <c r="G268" s="722"/>
      <c r="H268" s="722"/>
      <c r="I268" s="723"/>
      <c r="J268" s="579"/>
      <c r="K268" s="580"/>
      <c r="L268" s="581"/>
      <c r="M268" s="39"/>
    </row>
    <row r="269" spans="1:13" s="34" customFormat="1" x14ac:dyDescent="0.15">
      <c r="A269" s="649"/>
      <c r="B269" s="147"/>
      <c r="C269" s="75" t="s">
        <v>132</v>
      </c>
      <c r="D269" s="597"/>
      <c r="E269" s="69"/>
      <c r="F269" s="70"/>
      <c r="G269" s="70"/>
      <c r="H269" s="70"/>
      <c r="I269" s="70"/>
      <c r="J269" s="582"/>
      <c r="K269" s="583"/>
      <c r="L269" s="584"/>
      <c r="M269" s="39"/>
    </row>
    <row r="270" spans="1:13" s="34" customFormat="1" x14ac:dyDescent="0.15">
      <c r="A270" s="650"/>
      <c r="B270" s="148"/>
      <c r="C270" s="75" t="s">
        <v>174</v>
      </c>
      <c r="D270" s="598"/>
      <c r="E270" s="69">
        <v>2</v>
      </c>
      <c r="F270" s="70">
        <f t="shared" ref="F270:F277" si="21">0.1+1.5+0.1</f>
        <v>1.7000000000000002</v>
      </c>
      <c r="G270" s="70"/>
      <c r="H270" s="70">
        <v>0.3</v>
      </c>
      <c r="I270" s="70">
        <f>E270*F270*H270</f>
        <v>1.02</v>
      </c>
      <c r="J270" s="582"/>
      <c r="K270" s="583"/>
      <c r="L270" s="584"/>
      <c r="M270" s="39"/>
    </row>
    <row r="271" spans="1:13" s="34" customFormat="1" x14ac:dyDescent="0.15">
      <c r="A271" s="650"/>
      <c r="B271" s="148"/>
      <c r="C271" s="75" t="s">
        <v>175</v>
      </c>
      <c r="D271" s="598"/>
      <c r="E271" s="69">
        <v>2</v>
      </c>
      <c r="F271" s="70">
        <f>0.1+0.6+0.1</f>
        <v>0.79999999999999993</v>
      </c>
      <c r="G271" s="70"/>
      <c r="H271" s="70">
        <v>0.3</v>
      </c>
      <c r="I271" s="70">
        <f t="shared" ref="I271:I277" si="22">E271*F271*H271</f>
        <v>0.47999999999999993</v>
      </c>
      <c r="J271" s="582"/>
      <c r="K271" s="583"/>
      <c r="L271" s="584"/>
      <c r="M271" s="39"/>
    </row>
    <row r="272" spans="1:13" s="34" customFormat="1" x14ac:dyDescent="0.15">
      <c r="A272" s="650"/>
      <c r="B272" s="148"/>
      <c r="C272" s="75" t="s">
        <v>177</v>
      </c>
      <c r="D272" s="598"/>
      <c r="E272" s="69">
        <v>2</v>
      </c>
      <c r="F272" s="70">
        <f t="shared" si="21"/>
        <v>1.7000000000000002</v>
      </c>
      <c r="G272" s="70"/>
      <c r="H272" s="70">
        <v>0.3</v>
      </c>
      <c r="I272" s="70">
        <f t="shared" si="22"/>
        <v>1.02</v>
      </c>
      <c r="J272" s="582"/>
      <c r="K272" s="583"/>
      <c r="L272" s="584"/>
      <c r="M272" s="39"/>
    </row>
    <row r="273" spans="1:13" s="34" customFormat="1" x14ac:dyDescent="0.15">
      <c r="A273" s="650"/>
      <c r="B273" s="148"/>
      <c r="C273" s="75" t="s">
        <v>179</v>
      </c>
      <c r="D273" s="598"/>
      <c r="E273" s="69">
        <v>2</v>
      </c>
      <c r="F273" s="70">
        <f t="shared" si="21"/>
        <v>1.7000000000000002</v>
      </c>
      <c r="G273" s="70"/>
      <c r="H273" s="70">
        <v>0.3</v>
      </c>
      <c r="I273" s="70">
        <f t="shared" si="22"/>
        <v>1.02</v>
      </c>
      <c r="J273" s="582"/>
      <c r="K273" s="583"/>
      <c r="L273" s="584"/>
      <c r="M273" s="39"/>
    </row>
    <row r="274" spans="1:13" s="34" customFormat="1" x14ac:dyDescent="0.15">
      <c r="A274" s="650"/>
      <c r="B274" s="148"/>
      <c r="C274" s="75" t="s">
        <v>175</v>
      </c>
      <c r="D274" s="598"/>
      <c r="E274" s="69">
        <v>2</v>
      </c>
      <c r="F274" s="70">
        <f>0.1+0.6+0.1</f>
        <v>0.79999999999999993</v>
      </c>
      <c r="G274" s="70"/>
      <c r="H274" s="70">
        <v>0.3</v>
      </c>
      <c r="I274" s="70">
        <f t="shared" si="22"/>
        <v>0.47999999999999993</v>
      </c>
      <c r="J274" s="582"/>
      <c r="K274" s="583"/>
      <c r="L274" s="584"/>
      <c r="M274" s="39"/>
    </row>
    <row r="275" spans="1:13" s="34" customFormat="1" x14ac:dyDescent="0.15">
      <c r="A275" s="650"/>
      <c r="B275" s="148"/>
      <c r="C275" s="75" t="s">
        <v>180</v>
      </c>
      <c r="D275" s="598"/>
      <c r="E275" s="69">
        <v>2</v>
      </c>
      <c r="F275" s="70">
        <f t="shared" si="21"/>
        <v>1.7000000000000002</v>
      </c>
      <c r="G275" s="70"/>
      <c r="H275" s="70">
        <v>0.3</v>
      </c>
      <c r="I275" s="70">
        <f t="shared" si="22"/>
        <v>1.02</v>
      </c>
      <c r="J275" s="582"/>
      <c r="K275" s="583"/>
      <c r="L275" s="584"/>
      <c r="M275" s="39"/>
    </row>
    <row r="276" spans="1:13" s="34" customFormat="1" x14ac:dyDescent="0.15">
      <c r="A276" s="650"/>
      <c r="B276" s="148"/>
      <c r="C276" s="75" t="s">
        <v>175</v>
      </c>
      <c r="D276" s="598"/>
      <c r="E276" s="69">
        <v>2</v>
      </c>
      <c r="F276" s="70">
        <f>0.1+0.6+0.1</f>
        <v>0.79999999999999993</v>
      </c>
      <c r="G276" s="70"/>
      <c r="H276" s="70">
        <v>0.3</v>
      </c>
      <c r="I276" s="70">
        <f t="shared" si="22"/>
        <v>0.47999999999999993</v>
      </c>
      <c r="J276" s="582"/>
      <c r="K276" s="583"/>
      <c r="L276" s="584"/>
      <c r="M276" s="39"/>
    </row>
    <row r="277" spans="1:13" s="34" customFormat="1" x14ac:dyDescent="0.15">
      <c r="A277" s="651"/>
      <c r="B277" s="149"/>
      <c r="C277" s="75" t="s">
        <v>181</v>
      </c>
      <c r="D277" s="599"/>
      <c r="E277" s="69">
        <v>2</v>
      </c>
      <c r="F277" s="70">
        <f t="shared" si="21"/>
        <v>1.7000000000000002</v>
      </c>
      <c r="G277" s="70"/>
      <c r="H277" s="70">
        <v>0.3</v>
      </c>
      <c r="I277" s="70">
        <f t="shared" si="22"/>
        <v>1.02</v>
      </c>
      <c r="J277" s="585"/>
      <c r="K277" s="586"/>
      <c r="L277" s="587"/>
      <c r="M277" s="39"/>
    </row>
    <row r="278" spans="1:13" s="34" customFormat="1" x14ac:dyDescent="0.15">
      <c r="A278" s="643"/>
      <c r="B278" s="644"/>
      <c r="C278" s="644"/>
      <c r="D278" s="644"/>
      <c r="E278" s="644"/>
      <c r="F278" s="644"/>
      <c r="G278" s="644"/>
      <c r="H278" s="645"/>
      <c r="I278" s="123">
        <f>SUM(I270:I277)</f>
        <v>6.5399999999999991</v>
      </c>
      <c r="J278" s="132" t="s">
        <v>10</v>
      </c>
      <c r="K278" s="130">
        <f>+F281</f>
        <v>1159.2</v>
      </c>
      <c r="L278" s="130">
        <f>ROUND(I278*K278,0)</f>
        <v>7581</v>
      </c>
      <c r="M278" s="39"/>
    </row>
    <row r="279" spans="1:13" s="34" customFormat="1" x14ac:dyDescent="0.15">
      <c r="A279" s="649"/>
      <c r="B279" s="147"/>
      <c r="C279" s="72" t="s">
        <v>23</v>
      </c>
      <c r="D279" s="597"/>
      <c r="E279" s="69" t="s">
        <v>24</v>
      </c>
      <c r="F279" s="70">
        <v>1104</v>
      </c>
      <c r="G279" s="70" t="s">
        <v>26</v>
      </c>
      <c r="H279" s="622"/>
      <c r="I279" s="623"/>
      <c r="J279" s="623"/>
      <c r="K279" s="623"/>
      <c r="L279" s="624"/>
      <c r="M279" s="39"/>
    </row>
    <row r="280" spans="1:13" s="34" customFormat="1" x14ac:dyDescent="0.15">
      <c r="A280" s="650"/>
      <c r="B280" s="148"/>
      <c r="C280" s="72" t="s">
        <v>41</v>
      </c>
      <c r="D280" s="598"/>
      <c r="E280" s="69" t="s">
        <v>24</v>
      </c>
      <c r="F280" s="70">
        <f>ROUND(F279*5%,2)</f>
        <v>55.2</v>
      </c>
      <c r="G280" s="70"/>
      <c r="H280" s="625"/>
      <c r="I280" s="626"/>
      <c r="J280" s="626"/>
      <c r="K280" s="626"/>
      <c r="L280" s="627"/>
      <c r="M280" s="39"/>
    </row>
    <row r="281" spans="1:13" s="34" customFormat="1" x14ac:dyDescent="0.15">
      <c r="A281" s="651"/>
      <c r="B281" s="149"/>
      <c r="C281" s="72"/>
      <c r="D281" s="599"/>
      <c r="E281" s="69" t="s">
        <v>24</v>
      </c>
      <c r="F281" s="70">
        <f>SUM(F279:F280)</f>
        <v>1159.2</v>
      </c>
      <c r="G281" s="70" t="s">
        <v>26</v>
      </c>
      <c r="H281" s="628"/>
      <c r="I281" s="629"/>
      <c r="J281" s="629"/>
      <c r="K281" s="629"/>
      <c r="L281" s="630"/>
      <c r="M281" s="39"/>
    </row>
    <row r="282" spans="1:13" s="34" customFormat="1" x14ac:dyDescent="0.15">
      <c r="A282" s="703"/>
      <c r="B282" s="704"/>
      <c r="C282" s="704"/>
      <c r="D282" s="704"/>
      <c r="E282" s="704"/>
      <c r="F282" s="704"/>
      <c r="G282" s="704"/>
      <c r="H282" s="704"/>
      <c r="I282" s="704"/>
      <c r="J282" s="704"/>
      <c r="K282" s="704"/>
      <c r="L282" s="705"/>
      <c r="M282" s="39"/>
    </row>
    <row r="283" spans="1:13" s="34" customFormat="1" ht="78" x14ac:dyDescent="0.15">
      <c r="A283" s="50">
        <v>7</v>
      </c>
      <c r="B283" s="203" t="s">
        <v>381</v>
      </c>
      <c r="C283" s="595" t="s">
        <v>510</v>
      </c>
      <c r="D283" s="596"/>
      <c r="E283" s="596"/>
      <c r="F283" s="596"/>
      <c r="G283" s="596"/>
      <c r="H283" s="596"/>
      <c r="I283" s="596"/>
      <c r="J283" s="596"/>
      <c r="K283" s="596"/>
      <c r="L283" s="600"/>
      <c r="M283" s="39"/>
    </row>
    <row r="284" spans="1:13" s="34" customFormat="1" x14ac:dyDescent="0.15">
      <c r="A284" s="573"/>
      <c r="B284" s="148"/>
      <c r="C284" s="72" t="s">
        <v>194</v>
      </c>
      <c r="D284" s="597"/>
      <c r="E284" s="69">
        <v>1</v>
      </c>
      <c r="F284" s="70">
        <v>17.14</v>
      </c>
      <c r="G284" s="70"/>
      <c r="H284" s="70"/>
      <c r="I284" s="70">
        <f t="shared" ref="I284:I289" si="23">E284*F284</f>
        <v>17.14</v>
      </c>
      <c r="J284" s="579"/>
      <c r="K284" s="580"/>
      <c r="L284" s="581"/>
      <c r="M284" s="39"/>
    </row>
    <row r="285" spans="1:13" s="34" customFormat="1" x14ac:dyDescent="0.15">
      <c r="A285" s="574"/>
      <c r="B285" s="148"/>
      <c r="C285" s="72" t="s">
        <v>186</v>
      </c>
      <c r="D285" s="598"/>
      <c r="E285" s="69">
        <v>1</v>
      </c>
      <c r="F285" s="70">
        <v>17.14</v>
      </c>
      <c r="G285" s="70"/>
      <c r="H285" s="70"/>
      <c r="I285" s="70">
        <f t="shared" si="23"/>
        <v>17.14</v>
      </c>
      <c r="J285" s="582"/>
      <c r="K285" s="583"/>
      <c r="L285" s="584"/>
      <c r="M285" s="39"/>
    </row>
    <row r="286" spans="1:13" s="34" customFormat="1" x14ac:dyDescent="0.15">
      <c r="A286" s="574"/>
      <c r="B286" s="148"/>
      <c r="C286" s="72" t="s">
        <v>201</v>
      </c>
      <c r="D286" s="598"/>
      <c r="E286" s="69">
        <v>1</v>
      </c>
      <c r="F286" s="70">
        <v>37.96</v>
      </c>
      <c r="G286" s="70"/>
      <c r="H286" s="70"/>
      <c r="I286" s="70">
        <f t="shared" si="23"/>
        <v>37.96</v>
      </c>
      <c r="J286" s="582"/>
      <c r="K286" s="583"/>
      <c r="L286" s="584"/>
      <c r="M286" s="39"/>
    </row>
    <row r="287" spans="1:13" s="34" customFormat="1" x14ac:dyDescent="0.15">
      <c r="A287" s="574"/>
      <c r="B287" s="148"/>
      <c r="C287" s="72" t="s">
        <v>195</v>
      </c>
      <c r="D287" s="598"/>
      <c r="E287" s="69">
        <v>1</v>
      </c>
      <c r="F287" s="70">
        <v>17.14</v>
      </c>
      <c r="G287" s="70"/>
      <c r="H287" s="70"/>
      <c r="I287" s="70">
        <f t="shared" si="23"/>
        <v>17.14</v>
      </c>
      <c r="J287" s="582"/>
      <c r="K287" s="583"/>
      <c r="L287" s="584"/>
      <c r="M287" s="39"/>
    </row>
    <row r="288" spans="1:13" s="34" customFormat="1" x14ac:dyDescent="0.15">
      <c r="A288" s="574"/>
      <c r="B288" s="148"/>
      <c r="C288" s="72" t="s">
        <v>195</v>
      </c>
      <c r="D288" s="598"/>
      <c r="E288" s="69">
        <v>1</v>
      </c>
      <c r="F288" s="70">
        <v>17.251999999999999</v>
      </c>
      <c r="G288" s="70"/>
      <c r="H288" s="70"/>
      <c r="I288" s="70">
        <f t="shared" si="23"/>
        <v>17.251999999999999</v>
      </c>
      <c r="J288" s="582"/>
      <c r="K288" s="583"/>
      <c r="L288" s="584"/>
      <c r="M288" s="39"/>
    </row>
    <row r="289" spans="1:13" s="34" customFormat="1" x14ac:dyDescent="0.15">
      <c r="A289" s="574"/>
      <c r="B289" s="148"/>
      <c r="C289" s="72" t="s">
        <v>199</v>
      </c>
      <c r="D289" s="599"/>
      <c r="E289" s="69">
        <v>1</v>
      </c>
      <c r="F289" s="70">
        <v>15.682</v>
      </c>
      <c r="G289" s="70"/>
      <c r="H289" s="70"/>
      <c r="I289" s="70">
        <f t="shared" si="23"/>
        <v>15.682</v>
      </c>
      <c r="J289" s="582"/>
      <c r="K289" s="583"/>
      <c r="L289" s="584"/>
      <c r="M289" s="39"/>
    </row>
    <row r="290" spans="1:13" s="34" customFormat="1" x14ac:dyDescent="0.15">
      <c r="A290" s="574"/>
      <c r="B290" s="148"/>
      <c r="C290" s="72" t="s">
        <v>196</v>
      </c>
      <c r="D290" s="78"/>
      <c r="E290" s="221">
        <v>1</v>
      </c>
      <c r="F290" s="70">
        <v>3.3959999999999999</v>
      </c>
      <c r="G290" s="70"/>
      <c r="H290" s="70"/>
      <c r="I290" s="70">
        <f>E290*F290</f>
        <v>3.3959999999999999</v>
      </c>
      <c r="J290" s="582"/>
      <c r="K290" s="583"/>
      <c r="L290" s="584"/>
      <c r="M290" s="39"/>
    </row>
    <row r="291" spans="1:13" s="34" customFormat="1" x14ac:dyDescent="0.15">
      <c r="A291" s="574"/>
      <c r="B291" s="148"/>
      <c r="C291" s="72" t="s">
        <v>196</v>
      </c>
      <c r="D291" s="78"/>
      <c r="E291" s="221">
        <v>1</v>
      </c>
      <c r="F291" s="70">
        <v>3.3959999999999999</v>
      </c>
      <c r="G291" s="70"/>
      <c r="H291" s="70"/>
      <c r="I291" s="70">
        <f>E291*F291</f>
        <v>3.3959999999999999</v>
      </c>
      <c r="J291" s="582"/>
      <c r="K291" s="583"/>
      <c r="L291" s="584"/>
      <c r="M291" s="39"/>
    </row>
    <row r="292" spans="1:13" s="34" customFormat="1" x14ac:dyDescent="0.15">
      <c r="A292" s="574"/>
      <c r="B292" s="148"/>
      <c r="C292" s="72" t="s">
        <v>196</v>
      </c>
      <c r="D292" s="78"/>
      <c r="E292" s="221">
        <v>1</v>
      </c>
      <c r="F292" s="70">
        <v>3.3959999999999999</v>
      </c>
      <c r="G292" s="70"/>
      <c r="H292" s="70"/>
      <c r="I292" s="70">
        <f>E292*F292</f>
        <v>3.3959999999999999</v>
      </c>
      <c r="J292" s="582"/>
      <c r="K292" s="583"/>
      <c r="L292" s="584"/>
      <c r="M292" s="39"/>
    </row>
    <row r="293" spans="1:13" s="34" customFormat="1" x14ac:dyDescent="0.15">
      <c r="A293" s="574"/>
      <c r="B293" s="148"/>
      <c r="C293" s="72" t="s">
        <v>196</v>
      </c>
      <c r="D293" s="78"/>
      <c r="E293" s="221">
        <v>1</v>
      </c>
      <c r="F293" s="70">
        <v>3.395</v>
      </c>
      <c r="G293" s="70"/>
      <c r="H293" s="70"/>
      <c r="I293" s="70">
        <f>E293*F293</f>
        <v>3.395</v>
      </c>
      <c r="J293" s="582"/>
      <c r="K293" s="583"/>
      <c r="L293" s="584"/>
      <c r="M293" s="39"/>
    </row>
    <row r="294" spans="1:13" s="34" customFormat="1" x14ac:dyDescent="0.15">
      <c r="A294" s="574"/>
      <c r="B294" s="148"/>
      <c r="C294" s="72" t="s">
        <v>196</v>
      </c>
      <c r="D294" s="78"/>
      <c r="E294" s="221">
        <v>1</v>
      </c>
      <c r="F294" s="70">
        <v>3.2829999999999999</v>
      </c>
      <c r="G294" s="70"/>
      <c r="H294" s="70"/>
      <c r="I294" s="70">
        <f>E294*F294</f>
        <v>3.2829999999999999</v>
      </c>
      <c r="J294" s="582"/>
      <c r="K294" s="583"/>
      <c r="L294" s="584"/>
      <c r="M294" s="39"/>
    </row>
    <row r="295" spans="1:13" s="34" customFormat="1" x14ac:dyDescent="0.15">
      <c r="A295" s="643"/>
      <c r="B295" s="644"/>
      <c r="C295" s="644"/>
      <c r="D295" s="644"/>
      <c r="E295" s="644"/>
      <c r="F295" s="644"/>
      <c r="G295" s="644"/>
      <c r="H295" s="645"/>
      <c r="I295" s="123">
        <f>SUM(I284:I294)</f>
        <v>139.17999999999998</v>
      </c>
      <c r="J295" s="132" t="s">
        <v>10</v>
      </c>
      <c r="K295" s="130">
        <f>+F298</f>
        <v>253.05</v>
      </c>
      <c r="L295" s="130">
        <f>ROUND(I295*K295,0)</f>
        <v>35219</v>
      </c>
      <c r="M295" s="39"/>
    </row>
    <row r="296" spans="1:13" s="34" customFormat="1" x14ac:dyDescent="0.15">
      <c r="A296" s="649"/>
      <c r="B296" s="147"/>
      <c r="C296" s="72" t="s">
        <v>23</v>
      </c>
      <c r="D296" s="597"/>
      <c r="E296" s="221" t="s">
        <v>24</v>
      </c>
      <c r="F296" s="70">
        <v>241</v>
      </c>
      <c r="G296" s="70" t="s">
        <v>26</v>
      </c>
      <c r="H296" s="622"/>
      <c r="I296" s="623"/>
      <c r="J296" s="623"/>
      <c r="K296" s="623"/>
      <c r="L296" s="624"/>
      <c r="M296" s="39"/>
    </row>
    <row r="297" spans="1:13" s="34" customFormat="1" x14ac:dyDescent="0.15">
      <c r="A297" s="650"/>
      <c r="B297" s="148"/>
      <c r="C297" s="72" t="s">
        <v>41</v>
      </c>
      <c r="D297" s="598"/>
      <c r="E297" s="221" t="s">
        <v>24</v>
      </c>
      <c r="F297" s="70">
        <f>ROUND(F296*5%,2)</f>
        <v>12.05</v>
      </c>
      <c r="G297" s="70"/>
      <c r="H297" s="625"/>
      <c r="I297" s="626"/>
      <c r="J297" s="626"/>
      <c r="K297" s="626"/>
      <c r="L297" s="627"/>
      <c r="M297" s="39"/>
    </row>
    <row r="298" spans="1:13" s="34" customFormat="1" x14ac:dyDescent="0.15">
      <c r="A298" s="651"/>
      <c r="B298" s="149"/>
      <c r="C298" s="72"/>
      <c r="D298" s="599"/>
      <c r="E298" s="221" t="s">
        <v>24</v>
      </c>
      <c r="F298" s="70">
        <f>SUM(F296:F297)</f>
        <v>253.05</v>
      </c>
      <c r="G298" s="70" t="s">
        <v>26</v>
      </c>
      <c r="H298" s="628"/>
      <c r="I298" s="629"/>
      <c r="J298" s="629"/>
      <c r="K298" s="629"/>
      <c r="L298" s="630"/>
      <c r="M298" s="39"/>
    </row>
    <row r="299" spans="1:13" s="36" customFormat="1" x14ac:dyDescent="0.15">
      <c r="A299" s="843"/>
      <c r="B299" s="844"/>
      <c r="C299" s="844"/>
      <c r="D299" s="844"/>
      <c r="E299" s="844"/>
      <c r="F299" s="844"/>
      <c r="G299" s="844"/>
      <c r="H299" s="844"/>
      <c r="I299" s="844"/>
      <c r="J299" s="844"/>
      <c r="K299" s="844"/>
      <c r="L299" s="845"/>
      <c r="M299" s="49"/>
    </row>
    <row r="300" spans="1:13" s="34" customFormat="1" ht="60" customHeight="1" x14ac:dyDescent="0.15">
      <c r="A300" s="50">
        <v>8</v>
      </c>
      <c r="B300" s="234" t="s">
        <v>450</v>
      </c>
      <c r="C300" s="595" t="s">
        <v>202</v>
      </c>
      <c r="D300" s="596"/>
      <c r="E300" s="596"/>
      <c r="F300" s="596"/>
      <c r="G300" s="596"/>
      <c r="H300" s="596"/>
      <c r="I300" s="596"/>
      <c r="J300" s="596"/>
      <c r="K300" s="596"/>
      <c r="L300" s="600"/>
      <c r="M300" s="39"/>
    </row>
    <row r="301" spans="1:13" s="34" customFormat="1" x14ac:dyDescent="0.15">
      <c r="A301" s="649"/>
      <c r="B301" s="147"/>
      <c r="C301" s="72" t="s">
        <v>194</v>
      </c>
      <c r="D301" s="597"/>
      <c r="E301" s="69">
        <v>1</v>
      </c>
      <c r="F301" s="70">
        <v>16.588999999999999</v>
      </c>
      <c r="G301" s="70"/>
      <c r="H301" s="70">
        <v>3.15</v>
      </c>
      <c r="I301" s="70">
        <f t="shared" ref="I301:I329" si="24">E301*F301*H301</f>
        <v>52.255349999999993</v>
      </c>
      <c r="J301" s="579"/>
      <c r="K301" s="580"/>
      <c r="L301" s="581"/>
      <c r="M301" s="39"/>
    </row>
    <row r="302" spans="1:13" s="34" customFormat="1" x14ac:dyDescent="0.15">
      <c r="A302" s="650"/>
      <c r="B302" s="148"/>
      <c r="C302" s="72" t="s">
        <v>196</v>
      </c>
      <c r="D302" s="598"/>
      <c r="E302" s="69">
        <v>1</v>
      </c>
      <c r="F302" s="70">
        <v>7.4450000000000003</v>
      </c>
      <c r="G302" s="70"/>
      <c r="H302" s="70">
        <v>3.15</v>
      </c>
      <c r="I302" s="70">
        <f t="shared" si="24"/>
        <v>23.451750000000001</v>
      </c>
      <c r="J302" s="582"/>
      <c r="K302" s="583"/>
      <c r="L302" s="584"/>
      <c r="M302" s="39"/>
    </row>
    <row r="303" spans="1:13" s="34" customFormat="1" x14ac:dyDescent="0.15">
      <c r="A303" s="650"/>
      <c r="B303" s="148"/>
      <c r="C303" s="72" t="s">
        <v>196</v>
      </c>
      <c r="D303" s="598"/>
      <c r="E303" s="69">
        <v>1</v>
      </c>
      <c r="F303" s="70">
        <v>7.4450000000000003</v>
      </c>
      <c r="G303" s="70"/>
      <c r="H303" s="70">
        <v>3.15</v>
      </c>
      <c r="I303" s="70">
        <f t="shared" si="24"/>
        <v>23.451750000000001</v>
      </c>
      <c r="J303" s="582"/>
      <c r="K303" s="583"/>
      <c r="L303" s="584"/>
      <c r="M303" s="39"/>
    </row>
    <row r="304" spans="1:13" s="34" customFormat="1" x14ac:dyDescent="0.15">
      <c r="A304" s="650"/>
      <c r="B304" s="148"/>
      <c r="C304" s="72" t="s">
        <v>186</v>
      </c>
      <c r="D304" s="598"/>
      <c r="E304" s="69">
        <v>1</v>
      </c>
      <c r="F304" s="70">
        <v>16.588999999999999</v>
      </c>
      <c r="G304" s="70"/>
      <c r="H304" s="70">
        <v>3.15</v>
      </c>
      <c r="I304" s="70">
        <f t="shared" si="24"/>
        <v>52.255349999999993</v>
      </c>
      <c r="J304" s="582"/>
      <c r="K304" s="583"/>
      <c r="L304" s="584"/>
      <c r="M304" s="39"/>
    </row>
    <row r="305" spans="1:13" s="34" customFormat="1" x14ac:dyDescent="0.15">
      <c r="A305" s="650"/>
      <c r="B305" s="148"/>
      <c r="C305" s="72" t="s">
        <v>201</v>
      </c>
      <c r="D305" s="598"/>
      <c r="E305" s="69">
        <v>1</v>
      </c>
      <c r="F305" s="70">
        <v>41</v>
      </c>
      <c r="G305" s="70"/>
      <c r="H305" s="70">
        <v>3.15</v>
      </c>
      <c r="I305" s="70">
        <f t="shared" si="24"/>
        <v>129.15</v>
      </c>
      <c r="J305" s="582"/>
      <c r="K305" s="583"/>
      <c r="L305" s="584"/>
      <c r="M305" s="39"/>
    </row>
    <row r="306" spans="1:13" s="34" customFormat="1" x14ac:dyDescent="0.15">
      <c r="A306" s="650"/>
      <c r="B306" s="148"/>
      <c r="C306" s="72" t="s">
        <v>195</v>
      </c>
      <c r="D306" s="598"/>
      <c r="E306" s="69">
        <v>1</v>
      </c>
      <c r="F306" s="70">
        <v>16.588999999999999</v>
      </c>
      <c r="G306" s="70"/>
      <c r="H306" s="70">
        <v>3.15</v>
      </c>
      <c r="I306" s="70">
        <f t="shared" si="24"/>
        <v>52.255349999999993</v>
      </c>
      <c r="J306" s="582"/>
      <c r="K306" s="583"/>
      <c r="L306" s="584"/>
      <c r="M306" s="39"/>
    </row>
    <row r="307" spans="1:13" s="34" customFormat="1" x14ac:dyDescent="0.15">
      <c r="A307" s="650"/>
      <c r="B307" s="148"/>
      <c r="C307" s="72" t="s">
        <v>196</v>
      </c>
      <c r="D307" s="598"/>
      <c r="E307" s="69">
        <v>1</v>
      </c>
      <c r="F307" s="70">
        <v>7.4450000000000003</v>
      </c>
      <c r="G307" s="70"/>
      <c r="H307" s="70">
        <v>3.15</v>
      </c>
      <c r="I307" s="70">
        <f t="shared" si="24"/>
        <v>23.451750000000001</v>
      </c>
      <c r="J307" s="582"/>
      <c r="K307" s="583"/>
      <c r="L307" s="584"/>
      <c r="M307" s="39"/>
    </row>
    <row r="308" spans="1:13" s="34" customFormat="1" x14ac:dyDescent="0.15">
      <c r="A308" s="650"/>
      <c r="B308" s="148"/>
      <c r="C308" s="72" t="s">
        <v>196</v>
      </c>
      <c r="D308" s="598"/>
      <c r="E308" s="69">
        <v>1</v>
      </c>
      <c r="F308" s="70">
        <v>7.444</v>
      </c>
      <c r="G308" s="70"/>
      <c r="H308" s="70">
        <v>3.15</v>
      </c>
      <c r="I308" s="70">
        <f t="shared" si="24"/>
        <v>23.448599999999999</v>
      </c>
      <c r="J308" s="582"/>
      <c r="K308" s="583"/>
      <c r="L308" s="584"/>
      <c r="M308" s="39"/>
    </row>
    <row r="309" spans="1:13" s="34" customFormat="1" x14ac:dyDescent="0.15">
      <c r="A309" s="650"/>
      <c r="B309" s="148"/>
      <c r="C309" s="72" t="s">
        <v>187</v>
      </c>
      <c r="D309" s="598"/>
      <c r="E309" s="69">
        <v>1</v>
      </c>
      <c r="F309" s="70">
        <v>16.64</v>
      </c>
      <c r="G309" s="70"/>
      <c r="H309" s="70">
        <v>3.15</v>
      </c>
      <c r="I309" s="70">
        <f t="shared" si="24"/>
        <v>52.415999999999997</v>
      </c>
      <c r="J309" s="582"/>
      <c r="K309" s="583"/>
      <c r="L309" s="584"/>
      <c r="M309" s="39"/>
    </row>
    <row r="310" spans="1:13" s="34" customFormat="1" x14ac:dyDescent="0.15">
      <c r="A310" s="650"/>
      <c r="B310" s="148"/>
      <c r="C310" s="72" t="s">
        <v>196</v>
      </c>
      <c r="D310" s="598"/>
      <c r="E310" s="69">
        <v>1</v>
      </c>
      <c r="F310" s="70">
        <v>7.35</v>
      </c>
      <c r="G310" s="70"/>
      <c r="H310" s="70">
        <v>3.15</v>
      </c>
      <c r="I310" s="70">
        <f t="shared" si="24"/>
        <v>23.1525</v>
      </c>
      <c r="J310" s="582"/>
      <c r="K310" s="583"/>
      <c r="L310" s="584"/>
      <c r="M310" s="39"/>
    </row>
    <row r="311" spans="1:13" s="34" customFormat="1" x14ac:dyDescent="0.15">
      <c r="A311" s="651"/>
      <c r="B311" s="149"/>
      <c r="C311" s="72" t="s">
        <v>199</v>
      </c>
      <c r="D311" s="599"/>
      <c r="E311" s="69">
        <v>1</v>
      </c>
      <c r="F311" s="70">
        <v>17.690000000000001</v>
      </c>
      <c r="G311" s="70"/>
      <c r="H311" s="70">
        <v>3.15</v>
      </c>
      <c r="I311" s="70">
        <f t="shared" si="24"/>
        <v>55.723500000000001</v>
      </c>
      <c r="J311" s="582"/>
      <c r="K311" s="583"/>
      <c r="L311" s="584"/>
      <c r="M311" s="39"/>
    </row>
    <row r="312" spans="1:13" s="34" customFormat="1" x14ac:dyDescent="0.15">
      <c r="A312" s="50"/>
      <c r="B312" s="156"/>
      <c r="C312" s="652" t="s">
        <v>203</v>
      </c>
      <c r="D312" s="653"/>
      <c r="E312" s="653"/>
      <c r="F312" s="653"/>
      <c r="G312" s="653"/>
      <c r="H312" s="653"/>
      <c r="I312" s="654"/>
      <c r="J312" s="582"/>
      <c r="K312" s="583"/>
      <c r="L312" s="584"/>
      <c r="M312" s="39"/>
    </row>
    <row r="313" spans="1:13" s="34" customFormat="1" x14ac:dyDescent="0.15">
      <c r="A313" s="649"/>
      <c r="B313" s="147"/>
      <c r="C313" s="72" t="s">
        <v>92</v>
      </c>
      <c r="D313" s="597"/>
      <c r="E313" s="69">
        <v>-0.5</v>
      </c>
      <c r="F313" s="70">
        <v>2.35</v>
      </c>
      <c r="G313" s="70"/>
      <c r="H313" s="70">
        <v>3</v>
      </c>
      <c r="I313" s="70">
        <f t="shared" si="24"/>
        <v>-3.5250000000000004</v>
      </c>
      <c r="J313" s="582"/>
      <c r="K313" s="583"/>
      <c r="L313" s="584"/>
      <c r="M313" s="39"/>
    </row>
    <row r="314" spans="1:13" s="34" customFormat="1" x14ac:dyDescent="0.15">
      <c r="A314" s="650"/>
      <c r="B314" s="148"/>
      <c r="C314" s="72" t="s">
        <v>174</v>
      </c>
      <c r="D314" s="598"/>
      <c r="E314" s="69">
        <v>-0.5</v>
      </c>
      <c r="F314" s="70">
        <v>1.53</v>
      </c>
      <c r="G314" s="70"/>
      <c r="H314" s="70">
        <v>1.5</v>
      </c>
      <c r="I314" s="70">
        <f t="shared" si="24"/>
        <v>-1.1475</v>
      </c>
      <c r="J314" s="582"/>
      <c r="K314" s="583"/>
      <c r="L314" s="584"/>
      <c r="M314" s="39"/>
    </row>
    <row r="315" spans="1:13" s="34" customFormat="1" x14ac:dyDescent="0.15">
      <c r="A315" s="650"/>
      <c r="B315" s="148"/>
      <c r="C315" s="72" t="s">
        <v>175</v>
      </c>
      <c r="D315" s="598"/>
      <c r="E315" s="69">
        <v>-0.5</v>
      </c>
      <c r="F315" s="70">
        <v>0.80500000000000005</v>
      </c>
      <c r="G315" s="70"/>
      <c r="H315" s="70">
        <v>0.6</v>
      </c>
      <c r="I315" s="70">
        <f t="shared" si="24"/>
        <v>-0.24149999999999999</v>
      </c>
      <c r="J315" s="582"/>
      <c r="K315" s="583"/>
      <c r="L315" s="584"/>
      <c r="M315" s="39"/>
    </row>
    <row r="316" spans="1:13" s="34" customFormat="1" x14ac:dyDescent="0.15">
      <c r="A316" s="650"/>
      <c r="B316" s="148"/>
      <c r="C316" s="72" t="s">
        <v>176</v>
      </c>
      <c r="D316" s="598"/>
      <c r="E316" s="69">
        <v>-0.5</v>
      </c>
      <c r="F316" s="70">
        <v>1.53</v>
      </c>
      <c r="G316" s="70"/>
      <c r="H316" s="70">
        <v>1.5</v>
      </c>
      <c r="I316" s="70">
        <f t="shared" si="24"/>
        <v>-1.1475</v>
      </c>
      <c r="J316" s="582"/>
      <c r="K316" s="583"/>
      <c r="L316" s="584"/>
      <c r="M316" s="39"/>
    </row>
    <row r="317" spans="1:13" s="34" customFormat="1" x14ac:dyDescent="0.15">
      <c r="A317" s="650"/>
      <c r="B317" s="148"/>
      <c r="C317" s="72" t="s">
        <v>178</v>
      </c>
      <c r="D317" s="598"/>
      <c r="E317" s="69">
        <v>-0.5</v>
      </c>
      <c r="F317" s="70">
        <v>1.5</v>
      </c>
      <c r="G317" s="70"/>
      <c r="H317" s="70">
        <v>1.5</v>
      </c>
      <c r="I317" s="70">
        <f t="shared" si="24"/>
        <v>-1.125</v>
      </c>
      <c r="J317" s="582"/>
      <c r="K317" s="583"/>
      <c r="L317" s="584"/>
      <c r="M317" s="39"/>
    </row>
    <row r="318" spans="1:13" s="34" customFormat="1" x14ac:dyDescent="0.15">
      <c r="A318" s="650"/>
      <c r="B318" s="148"/>
      <c r="C318" s="72" t="s">
        <v>179</v>
      </c>
      <c r="D318" s="598"/>
      <c r="E318" s="69">
        <v>-0.5</v>
      </c>
      <c r="F318" s="70">
        <v>1.53</v>
      </c>
      <c r="G318" s="70"/>
      <c r="H318" s="70">
        <v>1.5</v>
      </c>
      <c r="I318" s="70">
        <f t="shared" si="24"/>
        <v>-1.1475</v>
      </c>
      <c r="J318" s="582"/>
      <c r="K318" s="583"/>
      <c r="L318" s="584"/>
      <c r="M318" s="39"/>
    </row>
    <row r="319" spans="1:13" s="34" customFormat="1" x14ac:dyDescent="0.15">
      <c r="A319" s="650"/>
      <c r="B319" s="148"/>
      <c r="C319" s="72" t="s">
        <v>175</v>
      </c>
      <c r="D319" s="598"/>
      <c r="E319" s="69">
        <v>-0.5</v>
      </c>
      <c r="F319" s="70">
        <v>0.84</v>
      </c>
      <c r="G319" s="70"/>
      <c r="H319" s="70">
        <v>0.6</v>
      </c>
      <c r="I319" s="70">
        <f t="shared" si="24"/>
        <v>-0.252</v>
      </c>
      <c r="J319" s="582"/>
      <c r="K319" s="583"/>
      <c r="L319" s="584"/>
      <c r="M319" s="39"/>
    </row>
    <row r="320" spans="1:13" s="34" customFormat="1" x14ac:dyDescent="0.15">
      <c r="A320" s="650"/>
      <c r="B320" s="148"/>
      <c r="C320" s="72" t="s">
        <v>180</v>
      </c>
      <c r="D320" s="598"/>
      <c r="E320" s="69">
        <v>-0.5</v>
      </c>
      <c r="F320" s="70">
        <v>1.53</v>
      </c>
      <c r="G320" s="70"/>
      <c r="H320" s="70">
        <v>1.5</v>
      </c>
      <c r="I320" s="70">
        <f t="shared" si="24"/>
        <v>-1.1475</v>
      </c>
      <c r="J320" s="582"/>
      <c r="K320" s="583"/>
      <c r="L320" s="584"/>
      <c r="M320" s="39"/>
    </row>
    <row r="321" spans="1:13" s="34" customFormat="1" x14ac:dyDescent="0.15">
      <c r="A321" s="650"/>
      <c r="B321" s="148"/>
      <c r="C321" s="72" t="s">
        <v>175</v>
      </c>
      <c r="D321" s="598"/>
      <c r="E321" s="69">
        <v>-0.5</v>
      </c>
      <c r="F321" s="70">
        <v>0.87</v>
      </c>
      <c r="G321" s="70"/>
      <c r="H321" s="70">
        <v>0.6</v>
      </c>
      <c r="I321" s="70">
        <f t="shared" si="24"/>
        <v>-0.26100000000000001</v>
      </c>
      <c r="J321" s="582"/>
      <c r="K321" s="583"/>
      <c r="L321" s="584"/>
      <c r="M321" s="39"/>
    </row>
    <row r="322" spans="1:13" s="34" customFormat="1" x14ac:dyDescent="0.15">
      <c r="A322" s="650"/>
      <c r="B322" s="148"/>
      <c r="C322" s="72" t="s">
        <v>181</v>
      </c>
      <c r="D322" s="598"/>
      <c r="E322" s="69">
        <v>-0.5</v>
      </c>
      <c r="F322" s="70">
        <v>1.53</v>
      </c>
      <c r="G322" s="70"/>
      <c r="H322" s="70">
        <v>1.5</v>
      </c>
      <c r="I322" s="70">
        <f t="shared" si="24"/>
        <v>-1.1475</v>
      </c>
      <c r="J322" s="582"/>
      <c r="K322" s="583"/>
      <c r="L322" s="584"/>
      <c r="M322" s="39"/>
    </row>
    <row r="323" spans="1:13" s="34" customFormat="1" x14ac:dyDescent="0.15">
      <c r="A323" s="650"/>
      <c r="B323" s="148"/>
      <c r="C323" s="715" t="s">
        <v>182</v>
      </c>
      <c r="D323" s="598"/>
      <c r="E323" s="69">
        <v>-0.5</v>
      </c>
      <c r="F323" s="70">
        <v>3.4350000000000001</v>
      </c>
      <c r="G323" s="70"/>
      <c r="H323" s="70">
        <v>2.4</v>
      </c>
      <c r="I323" s="70">
        <f t="shared" si="24"/>
        <v>-4.1219999999999999</v>
      </c>
      <c r="J323" s="582"/>
      <c r="K323" s="583"/>
      <c r="L323" s="584"/>
      <c r="M323" s="39"/>
    </row>
    <row r="324" spans="1:13" s="34" customFormat="1" x14ac:dyDescent="0.15">
      <c r="A324" s="650"/>
      <c r="B324" s="148"/>
      <c r="C324" s="717"/>
      <c r="D324" s="598"/>
      <c r="E324" s="69">
        <v>-0.5</v>
      </c>
      <c r="F324" s="70">
        <v>2.42</v>
      </c>
      <c r="G324" s="70"/>
      <c r="H324" s="70">
        <v>2.4</v>
      </c>
      <c r="I324" s="70">
        <f t="shared" si="24"/>
        <v>-2.9039999999999999</v>
      </c>
      <c r="J324" s="582"/>
      <c r="K324" s="583"/>
      <c r="L324" s="584"/>
      <c r="M324" s="39"/>
    </row>
    <row r="325" spans="1:13" s="34" customFormat="1" x14ac:dyDescent="0.15">
      <c r="A325" s="650"/>
      <c r="B325" s="148"/>
      <c r="C325" s="716"/>
      <c r="D325" s="598"/>
      <c r="E325" s="69">
        <v>-0.5</v>
      </c>
      <c r="F325" s="70">
        <v>4.335</v>
      </c>
      <c r="G325" s="70"/>
      <c r="H325" s="70">
        <v>2.4</v>
      </c>
      <c r="I325" s="70">
        <f t="shared" si="24"/>
        <v>-5.202</v>
      </c>
      <c r="J325" s="582"/>
      <c r="K325" s="583"/>
      <c r="L325" s="584"/>
      <c r="M325" s="39"/>
    </row>
    <row r="326" spans="1:13" s="34" customFormat="1" x14ac:dyDescent="0.15">
      <c r="A326" s="650"/>
      <c r="B326" s="148"/>
      <c r="C326" s="72" t="s">
        <v>183</v>
      </c>
      <c r="D326" s="598"/>
      <c r="E326" s="69">
        <v>-1</v>
      </c>
      <c r="F326" s="70">
        <v>1</v>
      </c>
      <c r="G326" s="70"/>
      <c r="H326" s="70">
        <v>2.4</v>
      </c>
      <c r="I326" s="70">
        <f t="shared" si="24"/>
        <v>-2.4</v>
      </c>
      <c r="J326" s="582"/>
      <c r="K326" s="583"/>
      <c r="L326" s="584"/>
      <c r="M326" s="39"/>
    </row>
    <row r="327" spans="1:13" s="34" customFormat="1" x14ac:dyDescent="0.15">
      <c r="A327" s="650"/>
      <c r="B327" s="148"/>
      <c r="C327" s="72" t="s">
        <v>184</v>
      </c>
      <c r="D327" s="598"/>
      <c r="E327" s="69">
        <v>-1</v>
      </c>
      <c r="F327" s="70">
        <v>1</v>
      </c>
      <c r="G327" s="70"/>
      <c r="H327" s="70">
        <v>2.4</v>
      </c>
      <c r="I327" s="70">
        <f t="shared" si="24"/>
        <v>-2.4</v>
      </c>
      <c r="J327" s="582"/>
      <c r="K327" s="583"/>
      <c r="L327" s="584"/>
      <c r="M327" s="39"/>
    </row>
    <row r="328" spans="1:13" s="34" customFormat="1" x14ac:dyDescent="0.15">
      <c r="A328" s="650"/>
      <c r="B328" s="148"/>
      <c r="C328" s="72" t="s">
        <v>185</v>
      </c>
      <c r="D328" s="598"/>
      <c r="E328" s="69">
        <v>-0.5</v>
      </c>
      <c r="F328" s="70">
        <v>1</v>
      </c>
      <c r="G328" s="70"/>
      <c r="H328" s="70">
        <v>2.4</v>
      </c>
      <c r="I328" s="70">
        <f t="shared" si="24"/>
        <v>-1.2</v>
      </c>
      <c r="J328" s="582"/>
      <c r="K328" s="583"/>
      <c r="L328" s="584"/>
      <c r="M328" s="39"/>
    </row>
    <row r="329" spans="1:13" s="34" customFormat="1" x14ac:dyDescent="0.15">
      <c r="A329" s="651"/>
      <c r="B329" s="149"/>
      <c r="C329" s="72" t="s">
        <v>200</v>
      </c>
      <c r="D329" s="599"/>
      <c r="E329" s="69">
        <v>-4.5</v>
      </c>
      <c r="F329" s="70">
        <v>0.9</v>
      </c>
      <c r="G329" s="70"/>
      <c r="H329" s="70">
        <v>2.4</v>
      </c>
      <c r="I329" s="70">
        <f t="shared" si="24"/>
        <v>-9.7199999999999989</v>
      </c>
      <c r="J329" s="585"/>
      <c r="K329" s="586"/>
      <c r="L329" s="587"/>
      <c r="M329" s="39"/>
    </row>
    <row r="330" spans="1:13" s="34" customFormat="1" x14ac:dyDescent="0.15">
      <c r="A330" s="643"/>
      <c r="B330" s="644"/>
      <c r="C330" s="644"/>
      <c r="D330" s="644"/>
      <c r="E330" s="644"/>
      <c r="F330" s="644"/>
      <c r="G330" s="644"/>
      <c r="H330" s="645"/>
      <c r="I330" s="123">
        <f>SUM(I301:I329)</f>
        <v>471.92190000000016</v>
      </c>
      <c r="J330" s="132" t="s">
        <v>10</v>
      </c>
      <c r="K330" s="130">
        <f>+F333</f>
        <v>253.05</v>
      </c>
      <c r="L330" s="130">
        <f>ROUND(I330*K330,0)</f>
        <v>119420</v>
      </c>
      <c r="M330" s="39"/>
    </row>
    <row r="331" spans="1:13" s="34" customFormat="1" x14ac:dyDescent="0.15">
      <c r="A331" s="50"/>
      <c r="B331" s="50"/>
      <c r="C331" s="72" t="s">
        <v>23</v>
      </c>
      <c r="D331" s="597"/>
      <c r="E331" s="69" t="s">
        <v>24</v>
      </c>
      <c r="F331" s="70">
        <v>241</v>
      </c>
      <c r="G331" s="70" t="s">
        <v>26</v>
      </c>
      <c r="H331" s="622"/>
      <c r="I331" s="623"/>
      <c r="J331" s="623"/>
      <c r="K331" s="623"/>
      <c r="L331" s="624"/>
      <c r="M331" s="39"/>
    </row>
    <row r="332" spans="1:13" s="34" customFormat="1" x14ac:dyDescent="0.15">
      <c r="A332" s="50"/>
      <c r="B332" s="50"/>
      <c r="C332" s="72" t="s">
        <v>41</v>
      </c>
      <c r="D332" s="598"/>
      <c r="E332" s="69" t="s">
        <v>24</v>
      </c>
      <c r="F332" s="70">
        <f>ROUND(F331*5%,2)</f>
        <v>12.05</v>
      </c>
      <c r="G332" s="70"/>
      <c r="H332" s="625"/>
      <c r="I332" s="626"/>
      <c r="J332" s="626"/>
      <c r="K332" s="626"/>
      <c r="L332" s="627"/>
      <c r="M332" s="39"/>
    </row>
    <row r="333" spans="1:13" s="34" customFormat="1" x14ac:dyDescent="0.15">
      <c r="A333" s="50"/>
      <c r="B333" s="50"/>
      <c r="C333" s="72"/>
      <c r="D333" s="599"/>
      <c r="E333" s="69" t="s">
        <v>24</v>
      </c>
      <c r="F333" s="70">
        <f>SUM(F331:F332)</f>
        <v>253.05</v>
      </c>
      <c r="G333" s="70" t="s">
        <v>26</v>
      </c>
      <c r="H333" s="628"/>
      <c r="I333" s="629"/>
      <c r="J333" s="629"/>
      <c r="K333" s="629"/>
      <c r="L333" s="630"/>
      <c r="M333" s="39"/>
    </row>
    <row r="334" spans="1:13" s="34" customFormat="1" x14ac:dyDescent="0.15">
      <c r="A334" s="703"/>
      <c r="B334" s="704"/>
      <c r="C334" s="704"/>
      <c r="D334" s="704"/>
      <c r="E334" s="704"/>
      <c r="F334" s="704"/>
      <c r="G334" s="704"/>
      <c r="H334" s="704"/>
      <c r="I334" s="704"/>
      <c r="J334" s="704"/>
      <c r="K334" s="704"/>
      <c r="L334" s="705"/>
      <c r="M334" s="39"/>
    </row>
    <row r="335" spans="1:13" s="34" customFormat="1" ht="58.5" customHeight="1" x14ac:dyDescent="0.15">
      <c r="A335" s="55">
        <v>9</v>
      </c>
      <c r="B335" s="234" t="s">
        <v>451</v>
      </c>
      <c r="C335" s="595" t="s">
        <v>205</v>
      </c>
      <c r="D335" s="596"/>
      <c r="E335" s="596"/>
      <c r="F335" s="596"/>
      <c r="G335" s="596"/>
      <c r="H335" s="596"/>
      <c r="I335" s="596"/>
      <c r="J335" s="596"/>
      <c r="K335" s="596"/>
      <c r="L335" s="600"/>
      <c r="M335" s="39"/>
    </row>
    <row r="336" spans="1:13" s="34" customFormat="1" x14ac:dyDescent="0.15">
      <c r="A336" s="50"/>
      <c r="B336" s="156"/>
      <c r="C336" s="652" t="s">
        <v>211</v>
      </c>
      <c r="D336" s="653"/>
      <c r="E336" s="653"/>
      <c r="F336" s="653"/>
      <c r="G336" s="653"/>
      <c r="H336" s="653"/>
      <c r="I336" s="654"/>
      <c r="J336" s="579"/>
      <c r="K336" s="580"/>
      <c r="L336" s="581"/>
      <c r="M336" s="39"/>
    </row>
    <row r="337" spans="1:13" s="34" customFormat="1" x14ac:dyDescent="0.15">
      <c r="A337" s="649"/>
      <c r="B337" s="147"/>
      <c r="C337" s="111" t="s">
        <v>206</v>
      </c>
      <c r="D337" s="597"/>
      <c r="E337" s="69">
        <v>1</v>
      </c>
      <c r="F337" s="70">
        <v>15.95</v>
      </c>
      <c r="G337" s="70"/>
      <c r="H337" s="70">
        <v>3.3</v>
      </c>
      <c r="I337" s="70">
        <f t="shared" ref="I337:I356" si="25">E337*F337*H337</f>
        <v>52.634999999999998</v>
      </c>
      <c r="J337" s="582"/>
      <c r="K337" s="583"/>
      <c r="L337" s="584"/>
      <c r="M337" s="39"/>
    </row>
    <row r="338" spans="1:13" s="34" customFormat="1" x14ac:dyDescent="0.15">
      <c r="A338" s="650"/>
      <c r="B338" s="148"/>
      <c r="C338" s="715" t="s">
        <v>203</v>
      </c>
      <c r="D338" s="598"/>
      <c r="E338" s="69">
        <v>-0.5</v>
      </c>
      <c r="F338" s="70">
        <v>1.65</v>
      </c>
      <c r="G338" s="70"/>
      <c r="H338" s="70">
        <v>3</v>
      </c>
      <c r="I338" s="70">
        <f t="shared" si="25"/>
        <v>-2.4749999999999996</v>
      </c>
      <c r="J338" s="582"/>
      <c r="K338" s="583"/>
      <c r="L338" s="584"/>
      <c r="M338" s="39"/>
    </row>
    <row r="339" spans="1:13" s="34" customFormat="1" x14ac:dyDescent="0.15">
      <c r="A339" s="650"/>
      <c r="B339" s="148"/>
      <c r="C339" s="716"/>
      <c r="D339" s="598"/>
      <c r="E339" s="69">
        <v>-0.5</v>
      </c>
      <c r="F339" s="70">
        <v>2.3650000000000002</v>
      </c>
      <c r="G339" s="70"/>
      <c r="H339" s="70">
        <v>3</v>
      </c>
      <c r="I339" s="70">
        <f>E339*F339*H339</f>
        <v>-3.5475000000000003</v>
      </c>
      <c r="J339" s="582"/>
      <c r="K339" s="583"/>
      <c r="L339" s="584"/>
      <c r="M339" s="39"/>
    </row>
    <row r="340" spans="1:13" s="34" customFormat="1" x14ac:dyDescent="0.15">
      <c r="A340" s="650"/>
      <c r="B340" s="148"/>
      <c r="C340" s="715" t="s">
        <v>208</v>
      </c>
      <c r="D340" s="598"/>
      <c r="E340" s="69">
        <v>1</v>
      </c>
      <c r="F340" s="70">
        <f>(F338+H338)*2</f>
        <v>9.3000000000000007</v>
      </c>
      <c r="G340" s="70"/>
      <c r="H340" s="70">
        <v>0.71</v>
      </c>
      <c r="I340" s="70">
        <f t="shared" si="25"/>
        <v>6.6029999999999998</v>
      </c>
      <c r="J340" s="582"/>
      <c r="K340" s="583"/>
      <c r="L340" s="584"/>
      <c r="M340" s="39"/>
    </row>
    <row r="341" spans="1:13" s="34" customFormat="1" x14ac:dyDescent="0.15">
      <c r="A341" s="650"/>
      <c r="B341" s="148"/>
      <c r="C341" s="716"/>
      <c r="D341" s="598"/>
      <c r="E341" s="69">
        <v>1</v>
      </c>
      <c r="F341" s="70">
        <f>(F339+H339)*2</f>
        <v>10.73</v>
      </c>
      <c r="G341" s="70"/>
      <c r="H341" s="70">
        <v>0.71</v>
      </c>
      <c r="I341" s="70">
        <f t="shared" si="25"/>
        <v>7.6182999999999996</v>
      </c>
      <c r="J341" s="582"/>
      <c r="K341" s="583"/>
      <c r="L341" s="584"/>
      <c r="M341" s="39"/>
    </row>
    <row r="342" spans="1:13" s="34" customFormat="1" x14ac:dyDescent="0.15">
      <c r="A342" s="650"/>
      <c r="B342" s="148"/>
      <c r="C342" s="111" t="s">
        <v>209</v>
      </c>
      <c r="D342" s="598"/>
      <c r="E342" s="69">
        <v>1</v>
      </c>
      <c r="F342" s="70">
        <v>13.989000000000001</v>
      </c>
      <c r="G342" s="70"/>
      <c r="H342" s="70">
        <v>3.3</v>
      </c>
      <c r="I342" s="70">
        <f t="shared" si="25"/>
        <v>46.163699999999999</v>
      </c>
      <c r="J342" s="582"/>
      <c r="K342" s="583"/>
      <c r="L342" s="584"/>
      <c r="M342" s="39"/>
    </row>
    <row r="343" spans="1:13" s="34" customFormat="1" x14ac:dyDescent="0.15">
      <c r="A343" s="650"/>
      <c r="B343" s="148"/>
      <c r="C343" s="72" t="s">
        <v>203</v>
      </c>
      <c r="D343" s="598"/>
      <c r="E343" s="69">
        <v>-1</v>
      </c>
      <c r="F343" s="70">
        <v>1.5</v>
      </c>
      <c r="G343" s="70"/>
      <c r="H343" s="70">
        <v>0.6</v>
      </c>
      <c r="I343" s="70">
        <f t="shared" si="25"/>
        <v>-0.89999999999999991</v>
      </c>
      <c r="J343" s="582"/>
      <c r="K343" s="583"/>
      <c r="L343" s="584"/>
      <c r="M343" s="39"/>
    </row>
    <row r="344" spans="1:13" s="34" customFormat="1" x14ac:dyDescent="0.15">
      <c r="A344" s="650"/>
      <c r="B344" s="148"/>
      <c r="C344" s="72" t="s">
        <v>208</v>
      </c>
      <c r="D344" s="598"/>
      <c r="E344" s="69">
        <v>1</v>
      </c>
      <c r="F344" s="70">
        <f>(F343+H343)*2</f>
        <v>4.2</v>
      </c>
      <c r="G344" s="70"/>
      <c r="H344" s="70">
        <v>0.71</v>
      </c>
      <c r="I344" s="70">
        <f t="shared" si="25"/>
        <v>2.9819999999999998</v>
      </c>
      <c r="J344" s="582"/>
      <c r="K344" s="583"/>
      <c r="L344" s="584"/>
      <c r="M344" s="39"/>
    </row>
    <row r="345" spans="1:13" s="34" customFormat="1" x14ac:dyDescent="0.15">
      <c r="A345" s="650"/>
      <c r="B345" s="148"/>
      <c r="C345" s="111" t="s">
        <v>266</v>
      </c>
      <c r="D345" s="598"/>
      <c r="E345" s="69">
        <v>1</v>
      </c>
      <c r="F345" s="70">
        <v>15.95</v>
      </c>
      <c r="G345" s="70"/>
      <c r="H345" s="70">
        <v>3.3</v>
      </c>
      <c r="I345" s="70">
        <f t="shared" si="25"/>
        <v>52.634999999999998</v>
      </c>
      <c r="J345" s="582"/>
      <c r="K345" s="583"/>
      <c r="L345" s="584"/>
      <c r="M345" s="39"/>
    </row>
    <row r="346" spans="1:13" s="34" customFormat="1" x14ac:dyDescent="0.15">
      <c r="A346" s="650"/>
      <c r="B346" s="148"/>
      <c r="C346" s="715" t="s">
        <v>203</v>
      </c>
      <c r="D346" s="598"/>
      <c r="E346" s="69">
        <v>-1.5</v>
      </c>
      <c r="F346" s="70">
        <v>1.53</v>
      </c>
      <c r="G346" s="70"/>
      <c r="H346" s="70">
        <v>1.8</v>
      </c>
      <c r="I346" s="70">
        <f t="shared" si="25"/>
        <v>-4.1310000000000002</v>
      </c>
      <c r="J346" s="582"/>
      <c r="K346" s="583"/>
      <c r="L346" s="584"/>
      <c r="M346" s="39"/>
    </row>
    <row r="347" spans="1:13" s="34" customFormat="1" x14ac:dyDescent="0.15">
      <c r="A347" s="650"/>
      <c r="B347" s="148"/>
      <c r="C347" s="717"/>
      <c r="D347" s="598"/>
      <c r="E347" s="69">
        <v>-0.5</v>
      </c>
      <c r="F347" s="70">
        <v>1.5149999999999999</v>
      </c>
      <c r="G347" s="70"/>
      <c r="H347" s="70">
        <v>1.8</v>
      </c>
      <c r="I347" s="70">
        <f>E347*F347*H347</f>
        <v>-1.3634999999999999</v>
      </c>
      <c r="J347" s="582"/>
      <c r="K347" s="583"/>
      <c r="L347" s="584"/>
      <c r="M347" s="39"/>
    </row>
    <row r="348" spans="1:13" s="34" customFormat="1" x14ac:dyDescent="0.15">
      <c r="A348" s="650"/>
      <c r="B348" s="148"/>
      <c r="C348" s="716"/>
      <c r="D348" s="598"/>
      <c r="E348" s="69">
        <v>-0.5</v>
      </c>
      <c r="F348" s="70">
        <v>1.4850000000000001</v>
      </c>
      <c r="G348" s="70"/>
      <c r="H348" s="70">
        <v>1.8</v>
      </c>
      <c r="I348" s="70">
        <f>E348*F348*H348</f>
        <v>-1.3365</v>
      </c>
      <c r="J348" s="582"/>
      <c r="K348" s="583"/>
      <c r="L348" s="584"/>
      <c r="M348" s="39"/>
    </row>
    <row r="349" spans="1:13" s="34" customFormat="1" x14ac:dyDescent="0.15">
      <c r="A349" s="650"/>
      <c r="B349" s="148"/>
      <c r="C349" s="715" t="s">
        <v>208</v>
      </c>
      <c r="D349" s="598"/>
      <c r="E349" s="69">
        <v>3</v>
      </c>
      <c r="F349" s="70">
        <f>(F346+H346)*2</f>
        <v>6.66</v>
      </c>
      <c r="G349" s="70"/>
      <c r="H349" s="70">
        <v>0.71</v>
      </c>
      <c r="I349" s="70">
        <f t="shared" si="25"/>
        <v>14.1858</v>
      </c>
      <c r="J349" s="582"/>
      <c r="K349" s="583"/>
      <c r="L349" s="584"/>
      <c r="M349" s="39"/>
    </row>
    <row r="350" spans="1:13" s="34" customFormat="1" x14ac:dyDescent="0.15">
      <c r="A350" s="650"/>
      <c r="B350" s="148"/>
      <c r="C350" s="717"/>
      <c r="D350" s="598"/>
      <c r="E350" s="69">
        <v>1</v>
      </c>
      <c r="F350" s="70">
        <f>(F347+H347)*2</f>
        <v>6.63</v>
      </c>
      <c r="G350" s="70"/>
      <c r="H350" s="70">
        <v>0.71</v>
      </c>
      <c r="I350" s="70">
        <f t="shared" si="25"/>
        <v>4.7073</v>
      </c>
      <c r="J350" s="582"/>
      <c r="K350" s="583"/>
      <c r="L350" s="584"/>
      <c r="M350" s="39"/>
    </row>
    <row r="351" spans="1:13" s="34" customFormat="1" x14ac:dyDescent="0.15">
      <c r="A351" s="650"/>
      <c r="B351" s="148"/>
      <c r="C351" s="716"/>
      <c r="D351" s="598"/>
      <c r="E351" s="69">
        <v>1</v>
      </c>
      <c r="F351" s="70">
        <f>(F348+H348)*2</f>
        <v>6.57</v>
      </c>
      <c r="G351" s="70"/>
      <c r="H351" s="70">
        <v>0.71</v>
      </c>
      <c r="I351" s="70">
        <f t="shared" si="25"/>
        <v>4.6646999999999998</v>
      </c>
      <c r="J351" s="582"/>
      <c r="K351" s="583"/>
      <c r="L351" s="584"/>
      <c r="M351" s="39"/>
    </row>
    <row r="352" spans="1:13" s="34" customFormat="1" x14ac:dyDescent="0.15">
      <c r="A352" s="650"/>
      <c r="B352" s="148"/>
      <c r="C352" s="111" t="s">
        <v>267</v>
      </c>
      <c r="D352" s="598"/>
      <c r="E352" s="69">
        <v>1</v>
      </c>
      <c r="F352" s="70">
        <v>10.99</v>
      </c>
      <c r="G352" s="70"/>
      <c r="H352" s="70">
        <v>3.3</v>
      </c>
      <c r="I352" s="70">
        <f t="shared" si="25"/>
        <v>36.266999999999996</v>
      </c>
      <c r="J352" s="582"/>
      <c r="K352" s="583"/>
      <c r="L352" s="584"/>
      <c r="M352" s="39"/>
    </row>
    <row r="353" spans="1:13" s="34" customFormat="1" x14ac:dyDescent="0.15">
      <c r="A353" s="650"/>
      <c r="B353" s="148"/>
      <c r="C353" s="715" t="s">
        <v>208</v>
      </c>
      <c r="D353" s="598"/>
      <c r="E353" s="69">
        <v>1</v>
      </c>
      <c r="F353" s="70">
        <v>14.515000000000001</v>
      </c>
      <c r="G353" s="70"/>
      <c r="H353" s="70">
        <v>3.3</v>
      </c>
      <c r="I353" s="70">
        <f t="shared" si="25"/>
        <v>47.899499999999996</v>
      </c>
      <c r="J353" s="582"/>
      <c r="K353" s="583"/>
      <c r="L353" s="584"/>
      <c r="M353" s="39"/>
    </row>
    <row r="354" spans="1:13" s="34" customFormat="1" x14ac:dyDescent="0.15">
      <c r="A354" s="650"/>
      <c r="B354" s="148"/>
      <c r="C354" s="716"/>
      <c r="D354" s="598"/>
      <c r="E354" s="69">
        <v>2</v>
      </c>
      <c r="F354" s="70">
        <v>5.266</v>
      </c>
      <c r="G354" s="70"/>
      <c r="H354" s="70">
        <v>3.3</v>
      </c>
      <c r="I354" s="70">
        <f t="shared" si="25"/>
        <v>34.755600000000001</v>
      </c>
      <c r="J354" s="582"/>
      <c r="K354" s="583"/>
      <c r="L354" s="584"/>
      <c r="M354" s="39"/>
    </row>
    <row r="355" spans="1:13" s="34" customFormat="1" x14ac:dyDescent="0.15">
      <c r="A355" s="650"/>
      <c r="B355" s="148"/>
      <c r="C355" s="72" t="s">
        <v>203</v>
      </c>
      <c r="D355" s="598"/>
      <c r="E355" s="69">
        <v>-0.5</v>
      </c>
      <c r="F355" s="70">
        <v>4.335</v>
      </c>
      <c r="G355" s="70"/>
      <c r="H355" s="70">
        <v>2.4</v>
      </c>
      <c r="I355" s="70">
        <f t="shared" si="25"/>
        <v>-5.202</v>
      </c>
      <c r="J355" s="582"/>
      <c r="K355" s="583"/>
      <c r="L355" s="584"/>
      <c r="M355" s="39"/>
    </row>
    <row r="356" spans="1:13" s="34" customFormat="1" x14ac:dyDescent="0.15">
      <c r="A356" s="651"/>
      <c r="B356" s="149"/>
      <c r="C356" s="72" t="s">
        <v>210</v>
      </c>
      <c r="D356" s="599"/>
      <c r="E356" s="69">
        <v>1</v>
      </c>
      <c r="F356" s="70">
        <v>7.4</v>
      </c>
      <c r="G356" s="70"/>
      <c r="H356" s="70">
        <v>3.3</v>
      </c>
      <c r="I356" s="70">
        <f t="shared" si="25"/>
        <v>24.419999999999998</v>
      </c>
      <c r="J356" s="585"/>
      <c r="K356" s="586"/>
      <c r="L356" s="587"/>
      <c r="M356" s="39"/>
    </row>
    <row r="357" spans="1:13" s="34" customFormat="1" x14ac:dyDescent="0.15">
      <c r="A357" s="643"/>
      <c r="B357" s="644"/>
      <c r="C357" s="644"/>
      <c r="D357" s="644"/>
      <c r="E357" s="644"/>
      <c r="F357" s="644"/>
      <c r="G357" s="644"/>
      <c r="H357" s="645"/>
      <c r="I357" s="123">
        <f>SUM(I336:I356)</f>
        <v>316.58140000000003</v>
      </c>
      <c r="J357" s="132" t="s">
        <v>10</v>
      </c>
      <c r="K357" s="130">
        <f>+F360</f>
        <v>349.65</v>
      </c>
      <c r="L357" s="130">
        <f>ROUND(I357*K357,0)</f>
        <v>110693</v>
      </c>
      <c r="M357" s="39"/>
    </row>
    <row r="358" spans="1:13" s="34" customFormat="1" x14ac:dyDescent="0.15">
      <c r="A358" s="649"/>
      <c r="B358" s="147"/>
      <c r="C358" s="72" t="s">
        <v>23</v>
      </c>
      <c r="D358" s="597"/>
      <c r="E358" s="69" t="s">
        <v>24</v>
      </c>
      <c r="F358" s="70">
        <v>333</v>
      </c>
      <c r="G358" s="70" t="s">
        <v>26</v>
      </c>
      <c r="H358" s="622"/>
      <c r="I358" s="623"/>
      <c r="J358" s="623"/>
      <c r="K358" s="623"/>
      <c r="L358" s="624"/>
      <c r="M358" s="39"/>
    </row>
    <row r="359" spans="1:13" s="34" customFormat="1" x14ac:dyDescent="0.15">
      <c r="A359" s="650"/>
      <c r="B359" s="148"/>
      <c r="C359" s="72" t="s">
        <v>41</v>
      </c>
      <c r="D359" s="598"/>
      <c r="E359" s="69" t="s">
        <v>24</v>
      </c>
      <c r="F359" s="70">
        <f>ROUND(F358*5%,2)</f>
        <v>16.649999999999999</v>
      </c>
      <c r="G359" s="70"/>
      <c r="H359" s="625"/>
      <c r="I359" s="626"/>
      <c r="J359" s="626"/>
      <c r="K359" s="626"/>
      <c r="L359" s="627"/>
      <c r="M359" s="39"/>
    </row>
    <row r="360" spans="1:13" s="34" customFormat="1" x14ac:dyDescent="0.15">
      <c r="A360" s="651"/>
      <c r="B360" s="149"/>
      <c r="C360" s="72"/>
      <c r="D360" s="599"/>
      <c r="E360" s="69" t="s">
        <v>24</v>
      </c>
      <c r="F360" s="70">
        <f>SUM(F358:F359)</f>
        <v>349.65</v>
      </c>
      <c r="G360" s="70" t="s">
        <v>26</v>
      </c>
      <c r="H360" s="628"/>
      <c r="I360" s="629"/>
      <c r="J360" s="629"/>
      <c r="K360" s="629"/>
      <c r="L360" s="630"/>
      <c r="M360" s="39"/>
    </row>
    <row r="361" spans="1:13" s="34" customFormat="1" x14ac:dyDescent="0.15">
      <c r="A361" s="703"/>
      <c r="B361" s="704"/>
      <c r="C361" s="704"/>
      <c r="D361" s="704"/>
      <c r="E361" s="704"/>
      <c r="F361" s="704"/>
      <c r="G361" s="704"/>
      <c r="H361" s="704"/>
      <c r="I361" s="704"/>
      <c r="J361" s="704"/>
      <c r="K361" s="704"/>
      <c r="L361" s="705"/>
      <c r="M361" s="39"/>
    </row>
    <row r="362" spans="1:13" s="34" customFormat="1" ht="63.75" customHeight="1" x14ac:dyDescent="0.15">
      <c r="A362" s="50">
        <v>10</v>
      </c>
      <c r="B362" s="234" t="s">
        <v>452</v>
      </c>
      <c r="C362" s="595" t="s">
        <v>212</v>
      </c>
      <c r="D362" s="596"/>
      <c r="E362" s="596"/>
      <c r="F362" s="596"/>
      <c r="G362" s="596"/>
      <c r="H362" s="596"/>
      <c r="I362" s="596"/>
      <c r="J362" s="596"/>
      <c r="K362" s="596"/>
      <c r="L362" s="600"/>
      <c r="M362" s="39"/>
    </row>
    <row r="363" spans="1:13" s="34" customFormat="1" x14ac:dyDescent="0.15">
      <c r="A363" s="649"/>
      <c r="B363" s="147"/>
      <c r="C363" s="72" t="s">
        <v>194</v>
      </c>
      <c r="D363" s="597"/>
      <c r="E363" s="69">
        <v>1</v>
      </c>
      <c r="F363" s="70">
        <v>16.588999999999999</v>
      </c>
      <c r="G363" s="70"/>
      <c r="H363" s="70">
        <v>3.15</v>
      </c>
      <c r="I363" s="70">
        <f t="shared" ref="I363:I368" si="26">E363*F363*H363</f>
        <v>52.255349999999993</v>
      </c>
      <c r="J363" s="579"/>
      <c r="K363" s="580"/>
      <c r="L363" s="581"/>
      <c r="M363" s="39"/>
    </row>
    <row r="364" spans="1:13" s="34" customFormat="1" x14ac:dyDescent="0.15">
      <c r="A364" s="650"/>
      <c r="B364" s="148"/>
      <c r="C364" s="72" t="s">
        <v>186</v>
      </c>
      <c r="D364" s="598"/>
      <c r="E364" s="69">
        <v>1</v>
      </c>
      <c r="F364" s="70">
        <v>16.588999999999999</v>
      </c>
      <c r="G364" s="70"/>
      <c r="H364" s="70">
        <v>3.15</v>
      </c>
      <c r="I364" s="70">
        <f t="shared" si="26"/>
        <v>52.255349999999993</v>
      </c>
      <c r="J364" s="582"/>
      <c r="K364" s="583"/>
      <c r="L364" s="584"/>
      <c r="M364" s="39"/>
    </row>
    <row r="365" spans="1:13" s="34" customFormat="1" x14ac:dyDescent="0.15">
      <c r="A365" s="650"/>
      <c r="B365" s="148"/>
      <c r="C365" s="72" t="s">
        <v>201</v>
      </c>
      <c r="D365" s="598"/>
      <c r="E365" s="69">
        <v>1</v>
      </c>
      <c r="F365" s="70">
        <v>41</v>
      </c>
      <c r="G365" s="70"/>
      <c r="H365" s="70">
        <v>3.15</v>
      </c>
      <c r="I365" s="70">
        <f t="shared" si="26"/>
        <v>129.15</v>
      </c>
      <c r="J365" s="582"/>
      <c r="K365" s="583"/>
      <c r="L365" s="584"/>
      <c r="M365" s="39"/>
    </row>
    <row r="366" spans="1:13" s="34" customFormat="1" x14ac:dyDescent="0.15">
      <c r="A366" s="650"/>
      <c r="B366" s="148"/>
      <c r="C366" s="72" t="s">
        <v>187</v>
      </c>
      <c r="D366" s="598"/>
      <c r="E366" s="69">
        <v>1</v>
      </c>
      <c r="F366" s="70">
        <v>16.588999999999999</v>
      </c>
      <c r="G366" s="70"/>
      <c r="H366" s="70">
        <v>3.15</v>
      </c>
      <c r="I366" s="70">
        <f t="shared" si="26"/>
        <v>52.255349999999993</v>
      </c>
      <c r="J366" s="582"/>
      <c r="K366" s="583"/>
      <c r="L366" s="584"/>
      <c r="M366" s="39"/>
    </row>
    <row r="367" spans="1:13" s="34" customFormat="1" x14ac:dyDescent="0.15">
      <c r="A367" s="650"/>
      <c r="B367" s="148"/>
      <c r="C367" s="72" t="s">
        <v>195</v>
      </c>
      <c r="D367" s="598"/>
      <c r="E367" s="69">
        <v>1</v>
      </c>
      <c r="F367" s="70">
        <v>16.64</v>
      </c>
      <c r="G367" s="70"/>
      <c r="H367" s="70">
        <v>3.15</v>
      </c>
      <c r="I367" s="70">
        <f t="shared" si="26"/>
        <v>52.415999999999997</v>
      </c>
      <c r="J367" s="582"/>
      <c r="K367" s="583"/>
      <c r="L367" s="584"/>
      <c r="M367" s="39"/>
    </row>
    <row r="368" spans="1:13" s="34" customFormat="1" x14ac:dyDescent="0.15">
      <c r="A368" s="651"/>
      <c r="B368" s="149"/>
      <c r="C368" s="72" t="s">
        <v>199</v>
      </c>
      <c r="D368" s="599"/>
      <c r="E368" s="69">
        <v>1</v>
      </c>
      <c r="F368" s="70">
        <v>17.690000000000001</v>
      </c>
      <c r="G368" s="70"/>
      <c r="H368" s="70">
        <v>3.15</v>
      </c>
      <c r="I368" s="70">
        <f t="shared" si="26"/>
        <v>55.723500000000001</v>
      </c>
      <c r="J368" s="582"/>
      <c r="K368" s="583"/>
      <c r="L368" s="584"/>
      <c r="M368" s="39"/>
    </row>
    <row r="369" spans="1:13" s="34" customFormat="1" x14ac:dyDescent="0.15">
      <c r="A369" s="50"/>
      <c r="B369" s="156"/>
      <c r="C369" s="652" t="s">
        <v>203</v>
      </c>
      <c r="D369" s="653"/>
      <c r="E369" s="653"/>
      <c r="F369" s="653"/>
      <c r="G369" s="653"/>
      <c r="H369" s="653"/>
      <c r="I369" s="654"/>
      <c r="J369" s="582"/>
      <c r="K369" s="583"/>
      <c r="L369" s="584"/>
      <c r="M369" s="39"/>
    </row>
    <row r="370" spans="1:13" s="34" customFormat="1" x14ac:dyDescent="0.15">
      <c r="A370" s="649"/>
      <c r="B370" s="147"/>
      <c r="C370" s="72" t="s">
        <v>92</v>
      </c>
      <c r="D370" s="597"/>
      <c r="E370" s="69">
        <v>-0.5</v>
      </c>
      <c r="F370" s="70">
        <v>2.35</v>
      </c>
      <c r="G370" s="70"/>
      <c r="H370" s="70">
        <v>3</v>
      </c>
      <c r="I370" s="70">
        <f t="shared" ref="I370:I382" si="27">E370*F370*H370</f>
        <v>-3.5250000000000004</v>
      </c>
      <c r="J370" s="582"/>
      <c r="K370" s="583"/>
      <c r="L370" s="584"/>
      <c r="M370" s="39"/>
    </row>
    <row r="371" spans="1:13" s="34" customFormat="1" x14ac:dyDescent="0.15">
      <c r="A371" s="650"/>
      <c r="B371" s="148"/>
      <c r="C371" s="72" t="s">
        <v>174</v>
      </c>
      <c r="D371" s="598"/>
      <c r="E371" s="69">
        <v>-0.5</v>
      </c>
      <c r="F371" s="70">
        <v>1.53</v>
      </c>
      <c r="G371" s="70"/>
      <c r="H371" s="70">
        <v>1.5</v>
      </c>
      <c r="I371" s="70">
        <f t="shared" si="27"/>
        <v>-1.1475</v>
      </c>
      <c r="J371" s="582"/>
      <c r="K371" s="583"/>
      <c r="L371" s="584"/>
      <c r="M371" s="39"/>
    </row>
    <row r="372" spans="1:13" s="34" customFormat="1" x14ac:dyDescent="0.15">
      <c r="A372" s="650"/>
      <c r="B372" s="148"/>
      <c r="C372" s="72" t="s">
        <v>176</v>
      </c>
      <c r="D372" s="598"/>
      <c r="E372" s="69">
        <v>-0.5</v>
      </c>
      <c r="F372" s="70">
        <v>1.53</v>
      </c>
      <c r="G372" s="70"/>
      <c r="H372" s="70">
        <v>1.5</v>
      </c>
      <c r="I372" s="70">
        <f t="shared" si="27"/>
        <v>-1.1475</v>
      </c>
      <c r="J372" s="582"/>
      <c r="K372" s="583"/>
      <c r="L372" s="584"/>
      <c r="M372" s="39"/>
    </row>
    <row r="373" spans="1:13" s="34" customFormat="1" x14ac:dyDescent="0.15">
      <c r="A373" s="650"/>
      <c r="B373" s="148"/>
      <c r="C373" s="72" t="s">
        <v>178</v>
      </c>
      <c r="D373" s="598"/>
      <c r="E373" s="69">
        <v>-0.5</v>
      </c>
      <c r="F373" s="70">
        <v>1.5</v>
      </c>
      <c r="G373" s="70"/>
      <c r="H373" s="70">
        <v>1.5</v>
      </c>
      <c r="I373" s="70">
        <f t="shared" si="27"/>
        <v>-1.125</v>
      </c>
      <c r="J373" s="582"/>
      <c r="K373" s="583"/>
      <c r="L373" s="584"/>
      <c r="M373" s="39"/>
    </row>
    <row r="374" spans="1:13" s="34" customFormat="1" x14ac:dyDescent="0.15">
      <c r="A374" s="650"/>
      <c r="B374" s="148"/>
      <c r="C374" s="72" t="s">
        <v>179</v>
      </c>
      <c r="D374" s="598"/>
      <c r="E374" s="69">
        <v>-0.5</v>
      </c>
      <c r="F374" s="70">
        <v>1.53</v>
      </c>
      <c r="G374" s="70"/>
      <c r="H374" s="70">
        <v>1.5</v>
      </c>
      <c r="I374" s="70">
        <f t="shared" si="27"/>
        <v>-1.1475</v>
      </c>
      <c r="J374" s="582"/>
      <c r="K374" s="583"/>
      <c r="L374" s="584"/>
      <c r="M374" s="39"/>
    </row>
    <row r="375" spans="1:13" s="34" customFormat="1" x14ac:dyDescent="0.15">
      <c r="A375" s="650"/>
      <c r="B375" s="148"/>
      <c r="C375" s="72" t="s">
        <v>180</v>
      </c>
      <c r="D375" s="598"/>
      <c r="E375" s="69">
        <v>-0.5</v>
      </c>
      <c r="F375" s="70">
        <v>1.53</v>
      </c>
      <c r="G375" s="70"/>
      <c r="H375" s="70">
        <v>1.5</v>
      </c>
      <c r="I375" s="70">
        <f t="shared" si="27"/>
        <v>-1.1475</v>
      </c>
      <c r="J375" s="582"/>
      <c r="K375" s="583"/>
      <c r="L375" s="584"/>
      <c r="M375" s="39"/>
    </row>
    <row r="376" spans="1:13" s="34" customFormat="1" x14ac:dyDescent="0.15">
      <c r="A376" s="650"/>
      <c r="B376" s="148"/>
      <c r="C376" s="72" t="s">
        <v>181</v>
      </c>
      <c r="D376" s="598"/>
      <c r="E376" s="69">
        <v>-0.5</v>
      </c>
      <c r="F376" s="70">
        <v>1.53</v>
      </c>
      <c r="G376" s="70"/>
      <c r="H376" s="70">
        <v>1.5</v>
      </c>
      <c r="I376" s="70">
        <f t="shared" si="27"/>
        <v>-1.1475</v>
      </c>
      <c r="J376" s="582"/>
      <c r="K376" s="583"/>
      <c r="L376" s="584"/>
      <c r="M376" s="39"/>
    </row>
    <row r="377" spans="1:13" s="34" customFormat="1" x14ac:dyDescent="0.15">
      <c r="A377" s="650"/>
      <c r="B377" s="148"/>
      <c r="C377" s="715" t="s">
        <v>182</v>
      </c>
      <c r="D377" s="598"/>
      <c r="E377" s="69">
        <v>-0.5</v>
      </c>
      <c r="F377" s="70">
        <v>3.4350000000000001</v>
      </c>
      <c r="G377" s="70"/>
      <c r="H377" s="70">
        <v>2.4</v>
      </c>
      <c r="I377" s="70">
        <f t="shared" si="27"/>
        <v>-4.1219999999999999</v>
      </c>
      <c r="J377" s="582"/>
      <c r="K377" s="583"/>
      <c r="L377" s="584"/>
      <c r="M377" s="39"/>
    </row>
    <row r="378" spans="1:13" s="34" customFormat="1" x14ac:dyDescent="0.15">
      <c r="A378" s="650"/>
      <c r="B378" s="148"/>
      <c r="C378" s="717"/>
      <c r="D378" s="598"/>
      <c r="E378" s="69">
        <v>-0.5</v>
      </c>
      <c r="F378" s="70">
        <v>2.42</v>
      </c>
      <c r="G378" s="70"/>
      <c r="H378" s="70">
        <v>2.4</v>
      </c>
      <c r="I378" s="70">
        <f t="shared" si="27"/>
        <v>-2.9039999999999999</v>
      </c>
      <c r="J378" s="582"/>
      <c r="K378" s="583"/>
      <c r="L378" s="584"/>
      <c r="M378" s="39"/>
    </row>
    <row r="379" spans="1:13" s="34" customFormat="1" x14ac:dyDescent="0.15">
      <c r="A379" s="650"/>
      <c r="B379" s="148"/>
      <c r="C379" s="716"/>
      <c r="D379" s="598"/>
      <c r="E379" s="69">
        <v>-0.5</v>
      </c>
      <c r="F379" s="70">
        <v>4.335</v>
      </c>
      <c r="G379" s="70"/>
      <c r="H379" s="70">
        <v>2.4</v>
      </c>
      <c r="I379" s="70">
        <f t="shared" si="27"/>
        <v>-5.202</v>
      </c>
      <c r="J379" s="582"/>
      <c r="K379" s="583"/>
      <c r="L379" s="584"/>
      <c r="M379" s="39"/>
    </row>
    <row r="380" spans="1:13" s="34" customFormat="1" x14ac:dyDescent="0.15">
      <c r="A380" s="650"/>
      <c r="B380" s="148"/>
      <c r="C380" s="72" t="s">
        <v>183</v>
      </c>
      <c r="D380" s="598"/>
      <c r="E380" s="69">
        <v>-1</v>
      </c>
      <c r="F380" s="70">
        <v>1</v>
      </c>
      <c r="G380" s="70"/>
      <c r="H380" s="70">
        <v>2.4</v>
      </c>
      <c r="I380" s="70">
        <f t="shared" si="27"/>
        <v>-2.4</v>
      </c>
      <c r="J380" s="582"/>
      <c r="K380" s="583"/>
      <c r="L380" s="584"/>
      <c r="M380" s="39"/>
    </row>
    <row r="381" spans="1:13" s="34" customFormat="1" x14ac:dyDescent="0.15">
      <c r="A381" s="650"/>
      <c r="B381" s="148"/>
      <c r="C381" s="72" t="s">
        <v>184</v>
      </c>
      <c r="D381" s="598"/>
      <c r="E381" s="69">
        <v>-1</v>
      </c>
      <c r="F381" s="70">
        <v>1</v>
      </c>
      <c r="G381" s="70"/>
      <c r="H381" s="70">
        <v>2.4</v>
      </c>
      <c r="I381" s="70">
        <f t="shared" si="27"/>
        <v>-2.4</v>
      </c>
      <c r="J381" s="582"/>
      <c r="K381" s="583"/>
      <c r="L381" s="584"/>
      <c r="M381" s="39"/>
    </row>
    <row r="382" spans="1:13" s="34" customFormat="1" x14ac:dyDescent="0.15">
      <c r="A382" s="651"/>
      <c r="B382" s="149"/>
      <c r="C382" s="72" t="s">
        <v>185</v>
      </c>
      <c r="D382" s="599"/>
      <c r="E382" s="69">
        <v>-0.5</v>
      </c>
      <c r="F382" s="70">
        <v>1</v>
      </c>
      <c r="G382" s="70"/>
      <c r="H382" s="70">
        <v>2.4</v>
      </c>
      <c r="I382" s="70">
        <f t="shared" si="27"/>
        <v>-1.2</v>
      </c>
      <c r="J382" s="585"/>
      <c r="K382" s="586"/>
      <c r="L382" s="587"/>
      <c r="M382" s="39"/>
    </row>
    <row r="383" spans="1:13" s="34" customFormat="1" x14ac:dyDescent="0.15">
      <c r="A383" s="643"/>
      <c r="B383" s="644"/>
      <c r="C383" s="644"/>
      <c r="D383" s="644"/>
      <c r="E383" s="644"/>
      <c r="F383" s="644"/>
      <c r="G383" s="644"/>
      <c r="H383" s="645"/>
      <c r="I383" s="123">
        <f>SUM(I363:I382)</f>
        <v>365.44005000000016</v>
      </c>
      <c r="J383" s="132" t="s">
        <v>10</v>
      </c>
      <c r="K383" s="130">
        <f>+F386</f>
        <v>55.65</v>
      </c>
      <c r="L383" s="130">
        <f>ROUND(I383*K383,0)</f>
        <v>20337</v>
      </c>
      <c r="M383" s="39"/>
    </row>
    <row r="384" spans="1:13" s="34" customFormat="1" x14ac:dyDescent="0.15">
      <c r="A384" s="50"/>
      <c r="B384" s="50"/>
      <c r="C384" s="72" t="s">
        <v>23</v>
      </c>
      <c r="D384" s="597"/>
      <c r="E384" s="69" t="s">
        <v>24</v>
      </c>
      <c r="F384" s="70">
        <v>53</v>
      </c>
      <c r="G384" s="70" t="s">
        <v>26</v>
      </c>
      <c r="H384" s="622"/>
      <c r="I384" s="623"/>
      <c r="J384" s="623"/>
      <c r="K384" s="623"/>
      <c r="L384" s="624"/>
      <c r="M384" s="39"/>
    </row>
    <row r="385" spans="1:13" s="34" customFormat="1" x14ac:dyDescent="0.15">
      <c r="A385" s="50"/>
      <c r="B385" s="50"/>
      <c r="C385" s="72" t="s">
        <v>41</v>
      </c>
      <c r="D385" s="598"/>
      <c r="E385" s="69" t="s">
        <v>24</v>
      </c>
      <c r="F385" s="70">
        <f>ROUND(F384*5%,2)</f>
        <v>2.65</v>
      </c>
      <c r="G385" s="70"/>
      <c r="H385" s="625"/>
      <c r="I385" s="626"/>
      <c r="J385" s="626"/>
      <c r="K385" s="626"/>
      <c r="L385" s="627"/>
      <c r="M385" s="39"/>
    </row>
    <row r="386" spans="1:13" s="34" customFormat="1" x14ac:dyDescent="0.15">
      <c r="A386" s="50"/>
      <c r="B386" s="50"/>
      <c r="C386" s="72"/>
      <c r="D386" s="599"/>
      <c r="E386" s="69" t="s">
        <v>24</v>
      </c>
      <c r="F386" s="70">
        <f>SUM(F384:F385)</f>
        <v>55.65</v>
      </c>
      <c r="G386" s="70" t="s">
        <v>26</v>
      </c>
      <c r="H386" s="628"/>
      <c r="I386" s="629"/>
      <c r="J386" s="629"/>
      <c r="K386" s="629"/>
      <c r="L386" s="630"/>
      <c r="M386" s="39"/>
    </row>
    <row r="387" spans="1:13" s="34" customFormat="1" x14ac:dyDescent="0.15">
      <c r="A387" s="703"/>
      <c r="B387" s="704"/>
      <c r="C387" s="704"/>
      <c r="D387" s="704"/>
      <c r="E387" s="704"/>
      <c r="F387" s="704"/>
      <c r="G387" s="704"/>
      <c r="H387" s="704"/>
      <c r="I387" s="704"/>
      <c r="J387" s="704"/>
      <c r="K387" s="704"/>
      <c r="L387" s="705"/>
      <c r="M387" s="39"/>
    </row>
    <row r="388" spans="1:13" s="34" customFormat="1" ht="91.5" customHeight="1" x14ac:dyDescent="0.15">
      <c r="A388" s="50">
        <v>11</v>
      </c>
      <c r="B388" s="234" t="s">
        <v>453</v>
      </c>
      <c r="C388" s="595" t="s">
        <v>213</v>
      </c>
      <c r="D388" s="596"/>
      <c r="E388" s="596"/>
      <c r="F388" s="596"/>
      <c r="G388" s="596"/>
      <c r="H388" s="596"/>
      <c r="I388" s="596"/>
      <c r="J388" s="596"/>
      <c r="K388" s="596"/>
      <c r="L388" s="600"/>
      <c r="M388" s="39"/>
    </row>
    <row r="389" spans="1:13" s="34" customFormat="1" x14ac:dyDescent="0.15">
      <c r="A389" s="649"/>
      <c r="B389" s="147"/>
      <c r="C389" s="72" t="s">
        <v>206</v>
      </c>
      <c r="D389" s="597"/>
      <c r="E389" s="69">
        <v>1</v>
      </c>
      <c r="F389" s="70">
        <v>15.95</v>
      </c>
      <c r="G389" s="70"/>
      <c r="H389" s="70">
        <v>3.3</v>
      </c>
      <c r="I389" s="70">
        <f>E389*F389*H389</f>
        <v>52.634999999999998</v>
      </c>
      <c r="J389" s="579"/>
      <c r="K389" s="580"/>
      <c r="L389" s="581"/>
      <c r="M389" s="39"/>
    </row>
    <row r="390" spans="1:13" s="34" customFormat="1" x14ac:dyDescent="0.15">
      <c r="A390" s="650"/>
      <c r="B390" s="148"/>
      <c r="C390" s="72"/>
      <c r="D390" s="598"/>
      <c r="E390" s="69">
        <v>-0.5</v>
      </c>
      <c r="F390" s="70">
        <v>1.65</v>
      </c>
      <c r="G390" s="70"/>
      <c r="H390" s="70">
        <v>3</v>
      </c>
      <c r="I390" s="70">
        <f>E390*F390*H390</f>
        <v>-2.4749999999999996</v>
      </c>
      <c r="J390" s="582"/>
      <c r="K390" s="583"/>
      <c r="L390" s="584"/>
      <c r="M390" s="39"/>
    </row>
    <row r="391" spans="1:13" s="34" customFormat="1" x14ac:dyDescent="0.15">
      <c r="A391" s="650"/>
      <c r="B391" s="148"/>
      <c r="C391" s="72"/>
      <c r="D391" s="598"/>
      <c r="E391" s="69">
        <v>-0.5</v>
      </c>
      <c r="F391" s="70">
        <v>2.3650000000000002</v>
      </c>
      <c r="G391" s="70"/>
      <c r="H391" s="70">
        <v>3</v>
      </c>
      <c r="I391" s="70">
        <f>E391*F391*H391</f>
        <v>-3.5475000000000003</v>
      </c>
      <c r="J391" s="582"/>
      <c r="K391" s="583"/>
      <c r="L391" s="584"/>
      <c r="M391" s="39"/>
    </row>
    <row r="392" spans="1:13" s="34" customFormat="1" x14ac:dyDescent="0.15">
      <c r="A392" s="650"/>
      <c r="B392" s="148"/>
      <c r="C392" s="72" t="s">
        <v>208</v>
      </c>
      <c r="D392" s="598"/>
      <c r="E392" s="69">
        <v>1</v>
      </c>
      <c r="F392" s="70">
        <f>(F390+H390)*2</f>
        <v>9.3000000000000007</v>
      </c>
      <c r="G392" s="70"/>
      <c r="H392" s="70">
        <v>0.71</v>
      </c>
      <c r="I392" s="70">
        <f t="shared" ref="I392:I398" si="28">E392*F392*H392</f>
        <v>6.6029999999999998</v>
      </c>
      <c r="J392" s="582"/>
      <c r="K392" s="583"/>
      <c r="L392" s="584"/>
      <c r="M392" s="39"/>
    </row>
    <row r="393" spans="1:13" s="34" customFormat="1" x14ac:dyDescent="0.15">
      <c r="A393" s="650"/>
      <c r="B393" s="148"/>
      <c r="C393" s="72"/>
      <c r="D393" s="598"/>
      <c r="E393" s="69">
        <v>1</v>
      </c>
      <c r="F393" s="70">
        <f>(F391+H391)*2</f>
        <v>10.73</v>
      </c>
      <c r="G393" s="70"/>
      <c r="H393" s="70">
        <v>0.71</v>
      </c>
      <c r="I393" s="70">
        <f t="shared" si="28"/>
        <v>7.6182999999999996</v>
      </c>
      <c r="J393" s="582"/>
      <c r="K393" s="583"/>
      <c r="L393" s="584"/>
      <c r="M393" s="39"/>
    </row>
    <row r="394" spans="1:13" s="34" customFormat="1" x14ac:dyDescent="0.15">
      <c r="A394" s="650"/>
      <c r="B394" s="148"/>
      <c r="C394" s="72" t="s">
        <v>209</v>
      </c>
      <c r="D394" s="598"/>
      <c r="E394" s="69">
        <v>1</v>
      </c>
      <c r="F394" s="70">
        <v>13.989000000000001</v>
      </c>
      <c r="G394" s="70"/>
      <c r="H394" s="70">
        <v>3.3</v>
      </c>
      <c r="I394" s="70">
        <f t="shared" si="28"/>
        <v>46.163699999999999</v>
      </c>
      <c r="J394" s="582"/>
      <c r="K394" s="583"/>
      <c r="L394" s="584"/>
      <c r="M394" s="39"/>
    </row>
    <row r="395" spans="1:13" s="34" customFormat="1" x14ac:dyDescent="0.15">
      <c r="A395" s="650"/>
      <c r="B395" s="148"/>
      <c r="C395" s="72"/>
      <c r="D395" s="598"/>
      <c r="E395" s="69">
        <v>-1</v>
      </c>
      <c r="F395" s="70">
        <v>1.5</v>
      </c>
      <c r="G395" s="70"/>
      <c r="H395" s="70">
        <v>0.6</v>
      </c>
      <c r="I395" s="70">
        <f t="shared" si="28"/>
        <v>-0.89999999999999991</v>
      </c>
      <c r="J395" s="582"/>
      <c r="K395" s="583"/>
      <c r="L395" s="584"/>
      <c r="M395" s="39"/>
    </row>
    <row r="396" spans="1:13" s="34" customFormat="1" x14ac:dyDescent="0.15">
      <c r="A396" s="650"/>
      <c r="B396" s="148"/>
      <c r="C396" s="72"/>
      <c r="D396" s="598"/>
      <c r="E396" s="69">
        <v>1</v>
      </c>
      <c r="F396" s="70">
        <f>(F395+H395)*2</f>
        <v>4.2</v>
      </c>
      <c r="G396" s="70"/>
      <c r="H396" s="70">
        <v>0.71</v>
      </c>
      <c r="I396" s="70">
        <f t="shared" si="28"/>
        <v>2.9819999999999998</v>
      </c>
      <c r="J396" s="582"/>
      <c r="K396" s="583"/>
      <c r="L396" s="584"/>
      <c r="M396" s="39"/>
    </row>
    <row r="397" spans="1:13" s="34" customFormat="1" x14ac:dyDescent="0.15">
      <c r="A397" s="650"/>
      <c r="B397" s="148"/>
      <c r="C397" s="72" t="s">
        <v>266</v>
      </c>
      <c r="D397" s="598"/>
      <c r="E397" s="69">
        <v>1</v>
      </c>
      <c r="F397" s="70">
        <v>15.95</v>
      </c>
      <c r="G397" s="70"/>
      <c r="H397" s="70">
        <v>3.3</v>
      </c>
      <c r="I397" s="70">
        <f t="shared" si="28"/>
        <v>52.634999999999998</v>
      </c>
      <c r="J397" s="582"/>
      <c r="K397" s="583"/>
      <c r="L397" s="584"/>
      <c r="M397" s="39"/>
    </row>
    <row r="398" spans="1:13" s="34" customFormat="1" x14ac:dyDescent="0.15">
      <c r="A398" s="650"/>
      <c r="B398" s="148"/>
      <c r="C398" s="72"/>
      <c r="D398" s="598"/>
      <c r="E398" s="69">
        <v>-1.5</v>
      </c>
      <c r="F398" s="70">
        <v>1.53</v>
      </c>
      <c r="G398" s="70"/>
      <c r="H398" s="70">
        <v>1.8</v>
      </c>
      <c r="I398" s="70">
        <f t="shared" si="28"/>
        <v>-4.1310000000000002</v>
      </c>
      <c r="J398" s="582"/>
      <c r="K398" s="583"/>
      <c r="L398" s="584"/>
      <c r="M398" s="39"/>
    </row>
    <row r="399" spans="1:13" s="34" customFormat="1" x14ac:dyDescent="0.15">
      <c r="A399" s="650"/>
      <c r="B399" s="148"/>
      <c r="C399" s="72"/>
      <c r="D399" s="598"/>
      <c r="E399" s="69">
        <v>-0.5</v>
      </c>
      <c r="F399" s="70">
        <v>1.5149999999999999</v>
      </c>
      <c r="G399" s="70"/>
      <c r="H399" s="70">
        <v>1.8</v>
      </c>
      <c r="I399" s="70">
        <f>E399*F399*H399</f>
        <v>-1.3634999999999999</v>
      </c>
      <c r="J399" s="582"/>
      <c r="K399" s="583"/>
      <c r="L399" s="584"/>
      <c r="M399" s="39"/>
    </row>
    <row r="400" spans="1:13" s="34" customFormat="1" x14ac:dyDescent="0.15">
      <c r="A400" s="650"/>
      <c r="B400" s="148"/>
      <c r="C400" s="72"/>
      <c r="D400" s="598"/>
      <c r="E400" s="69">
        <v>-0.5</v>
      </c>
      <c r="F400" s="70">
        <v>1.4850000000000001</v>
      </c>
      <c r="G400" s="70"/>
      <c r="H400" s="70">
        <v>1.8</v>
      </c>
      <c r="I400" s="70">
        <f>E400*F400*H400</f>
        <v>-1.3365</v>
      </c>
      <c r="J400" s="582"/>
      <c r="K400" s="583"/>
      <c r="L400" s="584"/>
      <c r="M400" s="39"/>
    </row>
    <row r="401" spans="1:13" s="34" customFormat="1" x14ac:dyDescent="0.15">
      <c r="A401" s="650"/>
      <c r="B401" s="148"/>
      <c r="C401" s="72"/>
      <c r="D401" s="598"/>
      <c r="E401" s="69">
        <v>3</v>
      </c>
      <c r="F401" s="70">
        <f>(F398+H398)*2</f>
        <v>6.66</v>
      </c>
      <c r="G401" s="70"/>
      <c r="H401" s="70">
        <v>0.71</v>
      </c>
      <c r="I401" s="70">
        <f t="shared" ref="I401:I408" si="29">E401*F401*H401</f>
        <v>14.1858</v>
      </c>
      <c r="J401" s="582"/>
      <c r="K401" s="583"/>
      <c r="L401" s="584"/>
      <c r="M401" s="39"/>
    </row>
    <row r="402" spans="1:13" s="34" customFormat="1" x14ac:dyDescent="0.15">
      <c r="A402" s="650"/>
      <c r="B402" s="148"/>
      <c r="C402" s="72"/>
      <c r="D402" s="598"/>
      <c r="E402" s="69">
        <v>1</v>
      </c>
      <c r="F402" s="70">
        <f>(F399+H399)*2</f>
        <v>6.63</v>
      </c>
      <c r="G402" s="70"/>
      <c r="H402" s="70">
        <v>0.71</v>
      </c>
      <c r="I402" s="70">
        <f t="shared" si="29"/>
        <v>4.7073</v>
      </c>
      <c r="J402" s="582"/>
      <c r="K402" s="583"/>
      <c r="L402" s="584"/>
      <c r="M402" s="39"/>
    </row>
    <row r="403" spans="1:13" s="34" customFormat="1" x14ac:dyDescent="0.15">
      <c r="A403" s="650"/>
      <c r="B403" s="148"/>
      <c r="C403" s="72"/>
      <c r="D403" s="598"/>
      <c r="E403" s="69">
        <v>1</v>
      </c>
      <c r="F403" s="70">
        <f>(F400+H400)*2</f>
        <v>6.57</v>
      </c>
      <c r="G403" s="70"/>
      <c r="H403" s="70">
        <v>0.71</v>
      </c>
      <c r="I403" s="70">
        <f t="shared" si="29"/>
        <v>4.6646999999999998</v>
      </c>
      <c r="J403" s="582"/>
      <c r="K403" s="583"/>
      <c r="L403" s="584"/>
      <c r="M403" s="39"/>
    </row>
    <row r="404" spans="1:13" s="34" customFormat="1" x14ac:dyDescent="0.15">
      <c r="A404" s="650"/>
      <c r="B404" s="148"/>
      <c r="C404" s="72" t="s">
        <v>267</v>
      </c>
      <c r="D404" s="598"/>
      <c r="E404" s="69">
        <v>1</v>
      </c>
      <c r="F404" s="70">
        <v>10.99</v>
      </c>
      <c r="G404" s="70"/>
      <c r="H404" s="70">
        <v>3.3</v>
      </c>
      <c r="I404" s="70">
        <f t="shared" si="29"/>
        <v>36.266999999999996</v>
      </c>
      <c r="J404" s="582"/>
      <c r="K404" s="583"/>
      <c r="L404" s="584"/>
      <c r="M404" s="39"/>
    </row>
    <row r="405" spans="1:13" s="34" customFormat="1" x14ac:dyDescent="0.15">
      <c r="A405" s="650"/>
      <c r="B405" s="148"/>
      <c r="C405" s="72"/>
      <c r="D405" s="598"/>
      <c r="E405" s="69">
        <v>1</v>
      </c>
      <c r="F405" s="70">
        <v>14.515000000000001</v>
      </c>
      <c r="G405" s="70"/>
      <c r="H405" s="70">
        <v>3.3</v>
      </c>
      <c r="I405" s="70">
        <f t="shared" si="29"/>
        <v>47.899499999999996</v>
      </c>
      <c r="J405" s="582"/>
      <c r="K405" s="583"/>
      <c r="L405" s="584"/>
      <c r="M405" s="39"/>
    </row>
    <row r="406" spans="1:13" s="34" customFormat="1" x14ac:dyDescent="0.15">
      <c r="A406" s="650"/>
      <c r="B406" s="148"/>
      <c r="C406" s="72"/>
      <c r="D406" s="598"/>
      <c r="E406" s="69">
        <v>2</v>
      </c>
      <c r="F406" s="70">
        <v>5.266</v>
      </c>
      <c r="G406" s="70"/>
      <c r="H406" s="70">
        <v>3.3</v>
      </c>
      <c r="I406" s="70">
        <f t="shared" si="29"/>
        <v>34.755600000000001</v>
      </c>
      <c r="J406" s="582"/>
      <c r="K406" s="583"/>
      <c r="L406" s="584"/>
      <c r="M406" s="39"/>
    </row>
    <row r="407" spans="1:13" s="34" customFormat="1" x14ac:dyDescent="0.15">
      <c r="A407" s="650"/>
      <c r="B407" s="148"/>
      <c r="C407" s="72"/>
      <c r="D407" s="598"/>
      <c r="E407" s="69">
        <v>-0.5</v>
      </c>
      <c r="F407" s="70">
        <v>4.335</v>
      </c>
      <c r="G407" s="70"/>
      <c r="H407" s="70">
        <v>2.4</v>
      </c>
      <c r="I407" s="70">
        <f t="shared" si="29"/>
        <v>-5.202</v>
      </c>
      <c r="J407" s="582"/>
      <c r="K407" s="583"/>
      <c r="L407" s="584"/>
      <c r="M407" s="39"/>
    </row>
    <row r="408" spans="1:13" s="34" customFormat="1" x14ac:dyDescent="0.15">
      <c r="A408" s="651"/>
      <c r="B408" s="149"/>
      <c r="C408" s="72" t="s">
        <v>210</v>
      </c>
      <c r="D408" s="599"/>
      <c r="E408" s="69">
        <v>1</v>
      </c>
      <c r="F408" s="70">
        <v>7.4</v>
      </c>
      <c r="G408" s="70"/>
      <c r="H408" s="70">
        <v>3.3</v>
      </c>
      <c r="I408" s="70">
        <f t="shared" si="29"/>
        <v>24.419999999999998</v>
      </c>
      <c r="J408" s="585"/>
      <c r="K408" s="586"/>
      <c r="L408" s="587"/>
      <c r="M408" s="39"/>
    </row>
    <row r="409" spans="1:13" s="34" customFormat="1" x14ac:dyDescent="0.15">
      <c r="A409" s="643"/>
      <c r="B409" s="644"/>
      <c r="C409" s="644"/>
      <c r="D409" s="644"/>
      <c r="E409" s="644"/>
      <c r="F409" s="644"/>
      <c r="G409" s="644"/>
      <c r="H409" s="645"/>
      <c r="I409" s="123">
        <f>SUM(I389:I408)</f>
        <v>316.58140000000003</v>
      </c>
      <c r="J409" s="132" t="s">
        <v>10</v>
      </c>
      <c r="K409" s="130">
        <f>+F412</f>
        <v>186.9</v>
      </c>
      <c r="L409" s="130">
        <f>ROUND(I409*K409,0)</f>
        <v>59169</v>
      </c>
      <c r="M409" s="39"/>
    </row>
    <row r="410" spans="1:13" s="34" customFormat="1" x14ac:dyDescent="0.15">
      <c r="A410" s="649"/>
      <c r="B410" s="147"/>
      <c r="C410" s="72" t="s">
        <v>23</v>
      </c>
      <c r="D410" s="597"/>
      <c r="E410" s="69" t="s">
        <v>24</v>
      </c>
      <c r="F410" s="70">
        <v>178</v>
      </c>
      <c r="G410" s="70" t="s">
        <v>26</v>
      </c>
      <c r="H410" s="622"/>
      <c r="I410" s="623"/>
      <c r="J410" s="623"/>
      <c r="K410" s="623"/>
      <c r="L410" s="624"/>
      <c r="M410" s="39"/>
    </row>
    <row r="411" spans="1:13" s="34" customFormat="1" x14ac:dyDescent="0.15">
      <c r="A411" s="650"/>
      <c r="B411" s="148"/>
      <c r="C411" s="72" t="s">
        <v>41</v>
      </c>
      <c r="D411" s="598"/>
      <c r="E411" s="69" t="s">
        <v>24</v>
      </c>
      <c r="F411" s="70">
        <f>ROUND(F410*5%,2)</f>
        <v>8.9</v>
      </c>
      <c r="G411" s="70"/>
      <c r="H411" s="625"/>
      <c r="I411" s="626"/>
      <c r="J411" s="626"/>
      <c r="K411" s="626"/>
      <c r="L411" s="627"/>
      <c r="M411" s="39"/>
    </row>
    <row r="412" spans="1:13" s="34" customFormat="1" x14ac:dyDescent="0.15">
      <c r="A412" s="651"/>
      <c r="B412" s="149"/>
      <c r="C412" s="72"/>
      <c r="D412" s="599"/>
      <c r="E412" s="69" t="s">
        <v>24</v>
      </c>
      <c r="F412" s="70">
        <f>SUM(F410:F411)</f>
        <v>186.9</v>
      </c>
      <c r="G412" s="70" t="s">
        <v>26</v>
      </c>
      <c r="H412" s="628"/>
      <c r="I412" s="629"/>
      <c r="J412" s="629"/>
      <c r="K412" s="629"/>
      <c r="L412" s="630"/>
      <c r="M412" s="39"/>
    </row>
    <row r="413" spans="1:13" s="34" customFormat="1" x14ac:dyDescent="0.15">
      <c r="A413" s="703"/>
      <c r="B413" s="704"/>
      <c r="C413" s="704"/>
      <c r="D413" s="704"/>
      <c r="E413" s="704"/>
      <c r="F413" s="704"/>
      <c r="G413" s="704"/>
      <c r="H413" s="704"/>
      <c r="I413" s="704"/>
      <c r="J413" s="704"/>
      <c r="K413" s="704"/>
      <c r="L413" s="705"/>
      <c r="M413" s="39"/>
    </row>
    <row r="414" spans="1:13" s="34" customFormat="1" ht="60" customHeight="1" x14ac:dyDescent="0.15">
      <c r="A414" s="50">
        <v>12</v>
      </c>
      <c r="B414" s="234" t="s">
        <v>454</v>
      </c>
      <c r="C414" s="595" t="s">
        <v>214</v>
      </c>
      <c r="D414" s="596"/>
      <c r="E414" s="596"/>
      <c r="F414" s="596"/>
      <c r="G414" s="596"/>
      <c r="H414" s="596"/>
      <c r="I414" s="596"/>
      <c r="J414" s="596"/>
      <c r="K414" s="596"/>
      <c r="L414" s="600"/>
      <c r="M414" s="39"/>
    </row>
    <row r="415" spans="1:13" s="34" customFormat="1" x14ac:dyDescent="0.15">
      <c r="A415" s="50"/>
      <c r="B415" s="156"/>
      <c r="C415" s="709" t="s">
        <v>268</v>
      </c>
      <c r="D415" s="710"/>
      <c r="E415" s="710"/>
      <c r="F415" s="710"/>
      <c r="G415" s="710"/>
      <c r="H415" s="710"/>
      <c r="I415" s="711"/>
      <c r="J415" s="579"/>
      <c r="K415" s="580"/>
      <c r="L415" s="581"/>
      <c r="M415" s="39"/>
    </row>
    <row r="416" spans="1:13" s="34" customFormat="1" x14ac:dyDescent="0.15">
      <c r="A416" s="649"/>
      <c r="B416" s="147"/>
      <c r="C416" s="72" t="s">
        <v>92</v>
      </c>
      <c r="D416" s="597"/>
      <c r="E416" s="69">
        <v>1</v>
      </c>
      <c r="F416" s="70">
        <v>2.35</v>
      </c>
      <c r="G416" s="70"/>
      <c r="H416" s="70">
        <v>3</v>
      </c>
      <c r="I416" s="70">
        <f t="shared" ref="I416:I425" si="30">+ROUND(E416*F416*H416,2)</f>
        <v>7.05</v>
      </c>
      <c r="J416" s="582"/>
      <c r="K416" s="583"/>
      <c r="L416" s="584"/>
      <c r="M416" s="39"/>
    </row>
    <row r="417" spans="1:13" s="34" customFormat="1" x14ac:dyDescent="0.15">
      <c r="A417" s="650"/>
      <c r="B417" s="148"/>
      <c r="C417" s="72" t="s">
        <v>174</v>
      </c>
      <c r="D417" s="598"/>
      <c r="E417" s="69">
        <v>1</v>
      </c>
      <c r="F417" s="70">
        <v>1.53</v>
      </c>
      <c r="G417" s="70"/>
      <c r="H417" s="70">
        <v>1.5</v>
      </c>
      <c r="I417" s="70">
        <f t="shared" si="30"/>
        <v>2.2999999999999998</v>
      </c>
      <c r="J417" s="582"/>
      <c r="K417" s="583"/>
      <c r="L417" s="584"/>
      <c r="M417" s="39"/>
    </row>
    <row r="418" spans="1:13" s="34" customFormat="1" x14ac:dyDescent="0.15">
      <c r="A418" s="650"/>
      <c r="B418" s="148"/>
      <c r="C418" s="72" t="s">
        <v>175</v>
      </c>
      <c r="D418" s="598"/>
      <c r="E418" s="69">
        <v>1</v>
      </c>
      <c r="F418" s="70">
        <v>0.80500000000000005</v>
      </c>
      <c r="G418" s="70"/>
      <c r="H418" s="70">
        <v>0.6</v>
      </c>
      <c r="I418" s="70">
        <f t="shared" si="30"/>
        <v>0.48</v>
      </c>
      <c r="J418" s="582"/>
      <c r="K418" s="583"/>
      <c r="L418" s="584"/>
      <c r="M418" s="39"/>
    </row>
    <row r="419" spans="1:13" s="34" customFormat="1" x14ac:dyDescent="0.15">
      <c r="A419" s="650"/>
      <c r="B419" s="148"/>
      <c r="C419" s="72" t="s">
        <v>176</v>
      </c>
      <c r="D419" s="598"/>
      <c r="E419" s="69">
        <v>1</v>
      </c>
      <c r="F419" s="70">
        <v>1.53</v>
      </c>
      <c r="G419" s="70"/>
      <c r="H419" s="70">
        <v>1.5</v>
      </c>
      <c r="I419" s="70">
        <f t="shared" si="30"/>
        <v>2.2999999999999998</v>
      </c>
      <c r="J419" s="582"/>
      <c r="K419" s="583"/>
      <c r="L419" s="584"/>
      <c r="M419" s="39"/>
    </row>
    <row r="420" spans="1:13" s="34" customFormat="1" x14ac:dyDescent="0.15">
      <c r="A420" s="650"/>
      <c r="B420" s="148"/>
      <c r="C420" s="72" t="s">
        <v>178</v>
      </c>
      <c r="D420" s="598"/>
      <c r="E420" s="69">
        <v>1</v>
      </c>
      <c r="F420" s="70">
        <v>1.5</v>
      </c>
      <c r="G420" s="70"/>
      <c r="H420" s="70">
        <v>1.5</v>
      </c>
      <c r="I420" s="70">
        <f t="shared" si="30"/>
        <v>2.25</v>
      </c>
      <c r="J420" s="582"/>
      <c r="K420" s="583"/>
      <c r="L420" s="584"/>
      <c r="M420" s="39"/>
    </row>
    <row r="421" spans="1:13" s="34" customFormat="1" x14ac:dyDescent="0.15">
      <c r="A421" s="650"/>
      <c r="B421" s="148"/>
      <c r="C421" s="72" t="s">
        <v>179</v>
      </c>
      <c r="D421" s="598"/>
      <c r="E421" s="69">
        <v>1</v>
      </c>
      <c r="F421" s="70">
        <v>1.53</v>
      </c>
      <c r="G421" s="70"/>
      <c r="H421" s="70">
        <v>1.5</v>
      </c>
      <c r="I421" s="70">
        <f t="shared" si="30"/>
        <v>2.2999999999999998</v>
      </c>
      <c r="J421" s="582"/>
      <c r="K421" s="583"/>
      <c r="L421" s="584"/>
      <c r="M421" s="39"/>
    </row>
    <row r="422" spans="1:13" s="34" customFormat="1" x14ac:dyDescent="0.15">
      <c r="A422" s="650"/>
      <c r="B422" s="148"/>
      <c r="C422" s="72" t="s">
        <v>175</v>
      </c>
      <c r="D422" s="598"/>
      <c r="E422" s="69">
        <v>1</v>
      </c>
      <c r="F422" s="70">
        <v>0.84</v>
      </c>
      <c r="G422" s="70"/>
      <c r="H422" s="70">
        <v>0.6</v>
      </c>
      <c r="I422" s="70">
        <f t="shared" si="30"/>
        <v>0.5</v>
      </c>
      <c r="J422" s="582"/>
      <c r="K422" s="583"/>
      <c r="L422" s="584"/>
      <c r="M422" s="39"/>
    </row>
    <row r="423" spans="1:13" s="34" customFormat="1" x14ac:dyDescent="0.15">
      <c r="A423" s="650"/>
      <c r="B423" s="148"/>
      <c r="C423" s="72" t="s">
        <v>180</v>
      </c>
      <c r="D423" s="598"/>
      <c r="E423" s="69">
        <v>1</v>
      </c>
      <c r="F423" s="70">
        <v>1.53</v>
      </c>
      <c r="G423" s="70"/>
      <c r="H423" s="70">
        <v>1.5</v>
      </c>
      <c r="I423" s="70">
        <f t="shared" si="30"/>
        <v>2.2999999999999998</v>
      </c>
      <c r="J423" s="582"/>
      <c r="K423" s="583"/>
      <c r="L423" s="584"/>
      <c r="M423" s="39"/>
    </row>
    <row r="424" spans="1:13" s="34" customFormat="1" x14ac:dyDescent="0.15">
      <c r="A424" s="650"/>
      <c r="B424" s="148"/>
      <c r="C424" s="72" t="s">
        <v>175</v>
      </c>
      <c r="D424" s="598"/>
      <c r="E424" s="69">
        <v>1</v>
      </c>
      <c r="F424" s="70">
        <v>0.87</v>
      </c>
      <c r="G424" s="70"/>
      <c r="H424" s="70">
        <v>0.6</v>
      </c>
      <c r="I424" s="70">
        <f t="shared" si="30"/>
        <v>0.52</v>
      </c>
      <c r="J424" s="582"/>
      <c r="K424" s="583"/>
      <c r="L424" s="584"/>
      <c r="M424" s="39"/>
    </row>
    <row r="425" spans="1:13" s="34" customFormat="1" x14ac:dyDescent="0.15">
      <c r="A425" s="651"/>
      <c r="B425" s="149"/>
      <c r="C425" s="72" t="s">
        <v>181</v>
      </c>
      <c r="D425" s="599"/>
      <c r="E425" s="69">
        <v>1</v>
      </c>
      <c r="F425" s="70">
        <v>1.53</v>
      </c>
      <c r="G425" s="70"/>
      <c r="H425" s="70">
        <v>1.5</v>
      </c>
      <c r="I425" s="70">
        <f t="shared" si="30"/>
        <v>2.2999999999999998</v>
      </c>
      <c r="J425" s="585"/>
      <c r="K425" s="586"/>
      <c r="L425" s="587"/>
      <c r="M425" s="39"/>
    </row>
    <row r="426" spans="1:13" s="34" customFormat="1" x14ac:dyDescent="0.15">
      <c r="A426" s="643"/>
      <c r="B426" s="644"/>
      <c r="C426" s="644"/>
      <c r="D426" s="644"/>
      <c r="E426" s="644"/>
      <c r="F426" s="644"/>
      <c r="G426" s="644"/>
      <c r="H426" s="645"/>
      <c r="I426" s="123">
        <f>SUM(I416:I425)</f>
        <v>22.3</v>
      </c>
      <c r="J426" s="132" t="s">
        <v>10</v>
      </c>
      <c r="K426" s="130">
        <f>+F429</f>
        <v>52.5</v>
      </c>
      <c r="L426" s="130">
        <f>ROUND(I426*K426,0)</f>
        <v>1171</v>
      </c>
      <c r="M426" s="39"/>
    </row>
    <row r="427" spans="1:13" s="34" customFormat="1" x14ac:dyDescent="0.15">
      <c r="A427" s="649"/>
      <c r="B427" s="147"/>
      <c r="C427" s="72" t="s">
        <v>23</v>
      </c>
      <c r="D427" s="597"/>
      <c r="E427" s="69" t="s">
        <v>24</v>
      </c>
      <c r="F427" s="70">
        <v>50</v>
      </c>
      <c r="G427" s="70" t="s">
        <v>26</v>
      </c>
      <c r="H427" s="622"/>
      <c r="I427" s="623"/>
      <c r="J427" s="623"/>
      <c r="K427" s="623"/>
      <c r="L427" s="624"/>
      <c r="M427" s="39"/>
    </row>
    <row r="428" spans="1:13" s="34" customFormat="1" x14ac:dyDescent="0.15">
      <c r="A428" s="650"/>
      <c r="B428" s="148"/>
      <c r="C428" s="72" t="s">
        <v>41</v>
      </c>
      <c r="D428" s="598"/>
      <c r="E428" s="69" t="s">
        <v>24</v>
      </c>
      <c r="F428" s="70">
        <f>ROUND(F427*5%,2)</f>
        <v>2.5</v>
      </c>
      <c r="G428" s="70"/>
      <c r="H428" s="625"/>
      <c r="I428" s="626"/>
      <c r="J428" s="626"/>
      <c r="K428" s="626"/>
      <c r="L428" s="627"/>
      <c r="M428" s="39"/>
    </row>
    <row r="429" spans="1:13" s="34" customFormat="1" x14ac:dyDescent="0.15">
      <c r="A429" s="651"/>
      <c r="B429" s="149"/>
      <c r="C429" s="72"/>
      <c r="D429" s="599"/>
      <c r="E429" s="69" t="s">
        <v>24</v>
      </c>
      <c r="F429" s="70">
        <f>SUM(F427:F428)</f>
        <v>52.5</v>
      </c>
      <c r="G429" s="70" t="s">
        <v>26</v>
      </c>
      <c r="H429" s="628"/>
      <c r="I429" s="629"/>
      <c r="J429" s="629"/>
      <c r="K429" s="629"/>
      <c r="L429" s="630"/>
      <c r="M429" s="39"/>
    </row>
    <row r="430" spans="1:13" s="34" customFormat="1" x14ac:dyDescent="0.15">
      <c r="A430" s="703"/>
      <c r="B430" s="704"/>
      <c r="C430" s="704"/>
      <c r="D430" s="704"/>
      <c r="E430" s="704"/>
      <c r="F430" s="704"/>
      <c r="G430" s="704"/>
      <c r="H430" s="704"/>
      <c r="I430" s="704"/>
      <c r="J430" s="704"/>
      <c r="K430" s="704"/>
      <c r="L430" s="705"/>
      <c r="M430" s="39"/>
    </row>
    <row r="431" spans="1:13" s="34" customFormat="1" ht="68.25" customHeight="1" x14ac:dyDescent="0.15">
      <c r="A431" s="227">
        <v>13</v>
      </c>
      <c r="B431" s="234" t="s">
        <v>455</v>
      </c>
      <c r="C431" s="595" t="s">
        <v>217</v>
      </c>
      <c r="D431" s="596"/>
      <c r="E431" s="596"/>
      <c r="F431" s="596"/>
      <c r="G431" s="596"/>
      <c r="H431" s="596"/>
      <c r="I431" s="596"/>
      <c r="J431" s="596"/>
      <c r="K431" s="596"/>
      <c r="L431" s="600"/>
      <c r="M431" s="39"/>
    </row>
    <row r="432" spans="1:13" s="34" customFormat="1" x14ac:dyDescent="0.15">
      <c r="A432" s="52"/>
      <c r="B432" s="198"/>
      <c r="C432" s="709" t="s">
        <v>268</v>
      </c>
      <c r="D432" s="710"/>
      <c r="E432" s="710"/>
      <c r="F432" s="710"/>
      <c r="G432" s="710"/>
      <c r="H432" s="710"/>
      <c r="I432" s="711"/>
      <c r="J432" s="579"/>
      <c r="K432" s="580"/>
      <c r="L432" s="581"/>
      <c r="M432" s="39"/>
    </row>
    <row r="433" spans="1:13" s="34" customFormat="1" x14ac:dyDescent="0.15">
      <c r="A433" s="712"/>
      <c r="B433" s="162"/>
      <c r="C433" s="72" t="s">
        <v>92</v>
      </c>
      <c r="D433" s="597"/>
      <c r="E433" s="69">
        <v>1</v>
      </c>
      <c r="F433" s="70">
        <v>2.35</v>
      </c>
      <c r="G433" s="70"/>
      <c r="H433" s="70">
        <v>3</v>
      </c>
      <c r="I433" s="70">
        <f t="shared" ref="I433:I442" si="31">+ROUND(E433*F433*H433,2)</f>
        <v>7.05</v>
      </c>
      <c r="J433" s="582"/>
      <c r="K433" s="583"/>
      <c r="L433" s="584"/>
      <c r="M433" s="39"/>
    </row>
    <row r="434" spans="1:13" s="34" customFormat="1" x14ac:dyDescent="0.15">
      <c r="A434" s="713"/>
      <c r="B434" s="163"/>
      <c r="C434" s="72" t="s">
        <v>174</v>
      </c>
      <c r="D434" s="598"/>
      <c r="E434" s="69">
        <v>1</v>
      </c>
      <c r="F434" s="70">
        <v>1.53</v>
      </c>
      <c r="G434" s="70"/>
      <c r="H434" s="70">
        <v>1.5</v>
      </c>
      <c r="I434" s="70">
        <f t="shared" si="31"/>
        <v>2.2999999999999998</v>
      </c>
      <c r="J434" s="582"/>
      <c r="K434" s="583"/>
      <c r="L434" s="584"/>
      <c r="M434" s="39"/>
    </row>
    <row r="435" spans="1:13" s="34" customFormat="1" x14ac:dyDescent="0.15">
      <c r="A435" s="713"/>
      <c r="B435" s="163"/>
      <c r="C435" s="72" t="s">
        <v>175</v>
      </c>
      <c r="D435" s="598"/>
      <c r="E435" s="69">
        <v>1</v>
      </c>
      <c r="F435" s="70">
        <v>0.80500000000000005</v>
      </c>
      <c r="G435" s="70"/>
      <c r="H435" s="70">
        <v>0.6</v>
      </c>
      <c r="I435" s="70">
        <f t="shared" si="31"/>
        <v>0.48</v>
      </c>
      <c r="J435" s="582"/>
      <c r="K435" s="583"/>
      <c r="L435" s="584"/>
      <c r="M435" s="39"/>
    </row>
    <row r="436" spans="1:13" s="34" customFormat="1" x14ac:dyDescent="0.15">
      <c r="A436" s="713"/>
      <c r="B436" s="163"/>
      <c r="C436" s="72" t="s">
        <v>176</v>
      </c>
      <c r="D436" s="598"/>
      <c r="E436" s="69">
        <v>1</v>
      </c>
      <c r="F436" s="70">
        <v>1.53</v>
      </c>
      <c r="G436" s="70"/>
      <c r="H436" s="70">
        <v>1.5</v>
      </c>
      <c r="I436" s="70">
        <f t="shared" si="31"/>
        <v>2.2999999999999998</v>
      </c>
      <c r="J436" s="582"/>
      <c r="K436" s="583"/>
      <c r="L436" s="584"/>
      <c r="M436" s="39"/>
    </row>
    <row r="437" spans="1:13" s="34" customFormat="1" x14ac:dyDescent="0.15">
      <c r="A437" s="713"/>
      <c r="B437" s="163"/>
      <c r="C437" s="72" t="s">
        <v>178</v>
      </c>
      <c r="D437" s="598"/>
      <c r="E437" s="69">
        <v>1</v>
      </c>
      <c r="F437" s="70">
        <v>1.5</v>
      </c>
      <c r="G437" s="70"/>
      <c r="H437" s="70">
        <v>1.5</v>
      </c>
      <c r="I437" s="70">
        <f t="shared" si="31"/>
        <v>2.25</v>
      </c>
      <c r="J437" s="582"/>
      <c r="K437" s="583"/>
      <c r="L437" s="584"/>
      <c r="M437" s="39"/>
    </row>
    <row r="438" spans="1:13" s="34" customFormat="1" x14ac:dyDescent="0.15">
      <c r="A438" s="713"/>
      <c r="B438" s="163"/>
      <c r="C438" s="72" t="s">
        <v>179</v>
      </c>
      <c r="D438" s="598"/>
      <c r="E438" s="69">
        <v>1</v>
      </c>
      <c r="F438" s="70">
        <v>1.53</v>
      </c>
      <c r="G438" s="70"/>
      <c r="H438" s="70">
        <v>1.5</v>
      </c>
      <c r="I438" s="70">
        <f t="shared" si="31"/>
        <v>2.2999999999999998</v>
      </c>
      <c r="J438" s="582"/>
      <c r="K438" s="583"/>
      <c r="L438" s="584"/>
      <c r="M438" s="39"/>
    </row>
    <row r="439" spans="1:13" s="34" customFormat="1" x14ac:dyDescent="0.15">
      <c r="A439" s="713"/>
      <c r="B439" s="163"/>
      <c r="C439" s="72" t="s">
        <v>175</v>
      </c>
      <c r="D439" s="598"/>
      <c r="E439" s="69">
        <v>1</v>
      </c>
      <c r="F439" s="70">
        <v>0.84</v>
      </c>
      <c r="G439" s="70"/>
      <c r="H439" s="70">
        <v>0.6</v>
      </c>
      <c r="I439" s="70">
        <f t="shared" si="31"/>
        <v>0.5</v>
      </c>
      <c r="J439" s="582"/>
      <c r="K439" s="583"/>
      <c r="L439" s="584"/>
      <c r="M439" s="39"/>
    </row>
    <row r="440" spans="1:13" s="34" customFormat="1" x14ac:dyDescent="0.15">
      <c r="A440" s="713"/>
      <c r="B440" s="163"/>
      <c r="C440" s="72" t="s">
        <v>180</v>
      </c>
      <c r="D440" s="598"/>
      <c r="E440" s="69">
        <v>1</v>
      </c>
      <c r="F440" s="70">
        <v>1.53</v>
      </c>
      <c r="G440" s="70"/>
      <c r="H440" s="70">
        <v>1.5</v>
      </c>
      <c r="I440" s="70">
        <f t="shared" si="31"/>
        <v>2.2999999999999998</v>
      </c>
      <c r="J440" s="582"/>
      <c r="K440" s="583"/>
      <c r="L440" s="584"/>
      <c r="M440" s="39"/>
    </row>
    <row r="441" spans="1:13" s="34" customFormat="1" x14ac:dyDescent="0.15">
      <c r="A441" s="713"/>
      <c r="B441" s="163"/>
      <c r="C441" s="72" t="s">
        <v>175</v>
      </c>
      <c r="D441" s="599"/>
      <c r="E441" s="69">
        <v>1</v>
      </c>
      <c r="F441" s="70">
        <v>0.87</v>
      </c>
      <c r="G441" s="70"/>
      <c r="H441" s="70">
        <v>0.6</v>
      </c>
      <c r="I441" s="70">
        <f t="shared" si="31"/>
        <v>0.52</v>
      </c>
      <c r="J441" s="582"/>
      <c r="K441" s="583"/>
      <c r="L441" s="584"/>
      <c r="M441" s="39"/>
    </row>
    <row r="442" spans="1:13" s="34" customFormat="1" x14ac:dyDescent="0.15">
      <c r="A442" s="714"/>
      <c r="B442" s="164"/>
      <c r="C442" s="72" t="s">
        <v>181</v>
      </c>
      <c r="D442" s="78"/>
      <c r="E442" s="69">
        <v>1</v>
      </c>
      <c r="F442" s="70">
        <v>1.53</v>
      </c>
      <c r="G442" s="70"/>
      <c r="H442" s="70">
        <v>1.5</v>
      </c>
      <c r="I442" s="70">
        <f t="shared" si="31"/>
        <v>2.2999999999999998</v>
      </c>
      <c r="J442" s="585"/>
      <c r="K442" s="586"/>
      <c r="L442" s="587"/>
      <c r="M442" s="39"/>
    </row>
    <row r="443" spans="1:13" s="34" customFormat="1" x14ac:dyDescent="0.15">
      <c r="A443" s="706"/>
      <c r="B443" s="707"/>
      <c r="C443" s="707"/>
      <c r="D443" s="707"/>
      <c r="E443" s="707"/>
      <c r="F443" s="707"/>
      <c r="G443" s="707"/>
      <c r="H443" s="708"/>
      <c r="I443" s="123">
        <f>SUM(I433:I442)</f>
        <v>22.3</v>
      </c>
      <c r="J443" s="132" t="s">
        <v>10</v>
      </c>
      <c r="K443" s="130">
        <f>F446</f>
        <v>120.75</v>
      </c>
      <c r="L443" s="130">
        <f>ROUND(I443*K443,0)</f>
        <v>2693</v>
      </c>
      <c r="M443" s="39"/>
    </row>
    <row r="444" spans="1:13" s="34" customFormat="1" x14ac:dyDescent="0.15">
      <c r="A444" s="649"/>
      <c r="B444" s="147"/>
      <c r="C444" s="72" t="s">
        <v>23</v>
      </c>
      <c r="D444" s="597"/>
      <c r="E444" s="69" t="s">
        <v>24</v>
      </c>
      <c r="F444" s="70">
        <v>115</v>
      </c>
      <c r="G444" s="70" t="s">
        <v>26</v>
      </c>
      <c r="H444" s="804"/>
      <c r="I444" s="805"/>
      <c r="J444" s="805"/>
      <c r="K444" s="805"/>
      <c r="L444" s="806"/>
      <c r="M444" s="39"/>
    </row>
    <row r="445" spans="1:13" s="34" customFormat="1" x14ac:dyDescent="0.15">
      <c r="A445" s="650"/>
      <c r="B445" s="148"/>
      <c r="C445" s="72" t="s">
        <v>41</v>
      </c>
      <c r="D445" s="598"/>
      <c r="E445" s="69" t="s">
        <v>24</v>
      </c>
      <c r="F445" s="70">
        <f>ROUND(F444*5%,2)</f>
        <v>5.75</v>
      </c>
      <c r="G445" s="70"/>
      <c r="H445" s="807"/>
      <c r="I445" s="808"/>
      <c r="J445" s="808"/>
      <c r="K445" s="808"/>
      <c r="L445" s="809"/>
      <c r="M445" s="39"/>
    </row>
    <row r="446" spans="1:13" s="34" customFormat="1" x14ac:dyDescent="0.15">
      <c r="A446" s="651"/>
      <c r="B446" s="149"/>
      <c r="C446" s="72"/>
      <c r="D446" s="599"/>
      <c r="E446" s="69" t="s">
        <v>24</v>
      </c>
      <c r="F446" s="70">
        <f>SUM(F444:F445)</f>
        <v>120.75</v>
      </c>
      <c r="G446" s="70" t="s">
        <v>26</v>
      </c>
      <c r="H446" s="810"/>
      <c r="I446" s="811"/>
      <c r="J446" s="811"/>
      <c r="K446" s="811"/>
      <c r="L446" s="812"/>
      <c r="M446" s="39"/>
    </row>
    <row r="447" spans="1:13" s="34" customFormat="1" x14ac:dyDescent="0.15">
      <c r="A447" s="703"/>
      <c r="B447" s="704"/>
      <c r="C447" s="704"/>
      <c r="D447" s="704"/>
      <c r="E447" s="704"/>
      <c r="F447" s="704"/>
      <c r="G447" s="704"/>
      <c r="H447" s="704"/>
      <c r="I447" s="704"/>
      <c r="J447" s="704"/>
      <c r="K447" s="704"/>
      <c r="L447" s="705"/>
      <c r="M447" s="39"/>
    </row>
    <row r="448" spans="1:13" s="34" customFormat="1" ht="57" customHeight="1" x14ac:dyDescent="0.15">
      <c r="A448" s="50">
        <v>14</v>
      </c>
      <c r="B448" s="234" t="s">
        <v>456</v>
      </c>
      <c r="C448" s="595" t="s">
        <v>215</v>
      </c>
      <c r="D448" s="596"/>
      <c r="E448" s="596"/>
      <c r="F448" s="596"/>
      <c r="G448" s="596"/>
      <c r="H448" s="596"/>
      <c r="I448" s="596"/>
      <c r="J448" s="596"/>
      <c r="K448" s="596"/>
      <c r="L448" s="600"/>
      <c r="M448" s="39"/>
    </row>
    <row r="449" spans="1:13" s="34" customFormat="1" x14ac:dyDescent="0.15">
      <c r="A449" s="649"/>
      <c r="B449" s="147"/>
      <c r="C449" s="72" t="s">
        <v>194</v>
      </c>
      <c r="D449" s="597"/>
      <c r="E449" s="69">
        <v>1</v>
      </c>
      <c r="F449" s="70">
        <v>16.588999999999999</v>
      </c>
      <c r="G449" s="70"/>
      <c r="H449" s="70">
        <v>3.15</v>
      </c>
      <c r="I449" s="70">
        <f t="shared" ref="I449:I454" si="32">E449*F449*H449</f>
        <v>52.255349999999993</v>
      </c>
      <c r="J449" s="579"/>
      <c r="K449" s="580"/>
      <c r="L449" s="581"/>
      <c r="M449" s="39"/>
    </row>
    <row r="450" spans="1:13" s="34" customFormat="1" x14ac:dyDescent="0.15">
      <c r="A450" s="650"/>
      <c r="B450" s="148"/>
      <c r="C450" s="72" t="s">
        <v>186</v>
      </c>
      <c r="D450" s="598"/>
      <c r="E450" s="69">
        <v>1</v>
      </c>
      <c r="F450" s="70">
        <v>16.588999999999999</v>
      </c>
      <c r="G450" s="70"/>
      <c r="H450" s="70">
        <v>3.15</v>
      </c>
      <c r="I450" s="70">
        <f t="shared" si="32"/>
        <v>52.255349999999993</v>
      </c>
      <c r="J450" s="582"/>
      <c r="K450" s="583"/>
      <c r="L450" s="584"/>
      <c r="M450" s="39"/>
    </row>
    <row r="451" spans="1:13" s="34" customFormat="1" x14ac:dyDescent="0.15">
      <c r="A451" s="650"/>
      <c r="B451" s="148"/>
      <c r="C451" s="72" t="s">
        <v>201</v>
      </c>
      <c r="D451" s="598"/>
      <c r="E451" s="69">
        <v>1</v>
      </c>
      <c r="F451" s="70">
        <v>41</v>
      </c>
      <c r="G451" s="70"/>
      <c r="H451" s="70">
        <v>3.15</v>
      </c>
      <c r="I451" s="70">
        <f t="shared" si="32"/>
        <v>129.15</v>
      </c>
      <c r="J451" s="582"/>
      <c r="K451" s="583"/>
      <c r="L451" s="584"/>
      <c r="M451" s="39"/>
    </row>
    <row r="452" spans="1:13" s="34" customFormat="1" x14ac:dyDescent="0.15">
      <c r="A452" s="650"/>
      <c r="B452" s="148"/>
      <c r="C452" s="72" t="s">
        <v>195</v>
      </c>
      <c r="D452" s="598"/>
      <c r="E452" s="69">
        <v>1</v>
      </c>
      <c r="F452" s="70">
        <v>16.588999999999999</v>
      </c>
      <c r="G452" s="70"/>
      <c r="H452" s="70">
        <v>3.15</v>
      </c>
      <c r="I452" s="70">
        <f t="shared" si="32"/>
        <v>52.255349999999993</v>
      </c>
      <c r="J452" s="582"/>
      <c r="K452" s="583"/>
      <c r="L452" s="584"/>
      <c r="M452" s="39"/>
    </row>
    <row r="453" spans="1:13" s="34" customFormat="1" x14ac:dyDescent="0.15">
      <c r="A453" s="650"/>
      <c r="B453" s="148"/>
      <c r="C453" s="72" t="s">
        <v>195</v>
      </c>
      <c r="D453" s="598"/>
      <c r="E453" s="69">
        <v>1</v>
      </c>
      <c r="F453" s="70">
        <v>16.64</v>
      </c>
      <c r="G453" s="70"/>
      <c r="H453" s="70">
        <v>3.15</v>
      </c>
      <c r="I453" s="70">
        <f t="shared" si="32"/>
        <v>52.415999999999997</v>
      </c>
      <c r="J453" s="582"/>
      <c r="K453" s="583"/>
      <c r="L453" s="584"/>
      <c r="M453" s="39"/>
    </row>
    <row r="454" spans="1:13" s="34" customFormat="1" x14ac:dyDescent="0.15">
      <c r="A454" s="650"/>
      <c r="B454" s="148"/>
      <c r="C454" s="72" t="s">
        <v>199</v>
      </c>
      <c r="D454" s="599"/>
      <c r="E454" s="69">
        <v>1</v>
      </c>
      <c r="F454" s="70">
        <v>17.690000000000001</v>
      </c>
      <c r="G454" s="70"/>
      <c r="H454" s="70">
        <v>3.15</v>
      </c>
      <c r="I454" s="70">
        <f t="shared" si="32"/>
        <v>55.723500000000001</v>
      </c>
      <c r="J454" s="582"/>
      <c r="K454" s="583"/>
      <c r="L454" s="584"/>
      <c r="M454" s="39"/>
    </row>
    <row r="455" spans="1:13" s="34" customFormat="1" x14ac:dyDescent="0.15">
      <c r="A455" s="650"/>
      <c r="B455" s="168"/>
      <c r="C455" s="652" t="s">
        <v>203</v>
      </c>
      <c r="D455" s="653"/>
      <c r="E455" s="653"/>
      <c r="F455" s="653"/>
      <c r="G455" s="653"/>
      <c r="H455" s="653"/>
      <c r="I455" s="654"/>
      <c r="J455" s="582"/>
      <c r="K455" s="583"/>
      <c r="L455" s="584"/>
      <c r="M455" s="39"/>
    </row>
    <row r="456" spans="1:13" s="34" customFormat="1" x14ac:dyDescent="0.15">
      <c r="A456" s="650"/>
      <c r="B456" s="148"/>
      <c r="C456" s="72" t="s">
        <v>92</v>
      </c>
      <c r="D456" s="597"/>
      <c r="E456" s="69">
        <v>-0.5</v>
      </c>
      <c r="F456" s="70">
        <v>2.35</v>
      </c>
      <c r="G456" s="70"/>
      <c r="H456" s="70">
        <v>3</v>
      </c>
      <c r="I456" s="70">
        <f t="shared" ref="I456:I468" si="33">E456*F456*H456</f>
        <v>-3.5250000000000004</v>
      </c>
      <c r="J456" s="582"/>
      <c r="K456" s="583"/>
      <c r="L456" s="584"/>
      <c r="M456" s="39"/>
    </row>
    <row r="457" spans="1:13" s="34" customFormat="1" x14ac:dyDescent="0.15">
      <c r="A457" s="650"/>
      <c r="B457" s="148"/>
      <c r="C457" s="72" t="s">
        <v>174</v>
      </c>
      <c r="D457" s="598"/>
      <c r="E457" s="69">
        <v>-0.5</v>
      </c>
      <c r="F457" s="70">
        <v>1.53</v>
      </c>
      <c r="G457" s="70"/>
      <c r="H457" s="70">
        <v>1.5</v>
      </c>
      <c r="I457" s="70">
        <f t="shared" si="33"/>
        <v>-1.1475</v>
      </c>
      <c r="J457" s="582"/>
      <c r="K457" s="583"/>
      <c r="L457" s="584"/>
      <c r="M457" s="39"/>
    </row>
    <row r="458" spans="1:13" s="34" customFormat="1" x14ac:dyDescent="0.15">
      <c r="A458" s="650"/>
      <c r="B458" s="148"/>
      <c r="C458" s="72" t="s">
        <v>176</v>
      </c>
      <c r="D458" s="598"/>
      <c r="E458" s="69">
        <v>-0.5</v>
      </c>
      <c r="F458" s="70">
        <v>1.53</v>
      </c>
      <c r="G458" s="70"/>
      <c r="H458" s="70">
        <v>1.5</v>
      </c>
      <c r="I458" s="70">
        <f t="shared" si="33"/>
        <v>-1.1475</v>
      </c>
      <c r="J458" s="582"/>
      <c r="K458" s="583"/>
      <c r="L458" s="584"/>
      <c r="M458" s="39"/>
    </row>
    <row r="459" spans="1:13" s="34" customFormat="1" x14ac:dyDescent="0.15">
      <c r="A459" s="650"/>
      <c r="B459" s="148"/>
      <c r="C459" s="72" t="s">
        <v>178</v>
      </c>
      <c r="D459" s="598"/>
      <c r="E459" s="69">
        <v>-0.5</v>
      </c>
      <c r="F459" s="70">
        <v>1.5</v>
      </c>
      <c r="G459" s="70"/>
      <c r="H459" s="70">
        <v>1.5</v>
      </c>
      <c r="I459" s="70">
        <f t="shared" si="33"/>
        <v>-1.125</v>
      </c>
      <c r="J459" s="582"/>
      <c r="K459" s="583"/>
      <c r="L459" s="584"/>
      <c r="M459" s="39"/>
    </row>
    <row r="460" spans="1:13" s="34" customFormat="1" x14ac:dyDescent="0.15">
      <c r="A460" s="650"/>
      <c r="B460" s="148"/>
      <c r="C460" s="72" t="s">
        <v>179</v>
      </c>
      <c r="D460" s="598"/>
      <c r="E460" s="69">
        <v>-0.5</v>
      </c>
      <c r="F460" s="70">
        <v>1.53</v>
      </c>
      <c r="G460" s="70"/>
      <c r="H460" s="70">
        <v>1.5</v>
      </c>
      <c r="I460" s="70">
        <f t="shared" si="33"/>
        <v>-1.1475</v>
      </c>
      <c r="J460" s="582"/>
      <c r="K460" s="583"/>
      <c r="L460" s="584"/>
      <c r="M460" s="39"/>
    </row>
    <row r="461" spans="1:13" s="34" customFormat="1" x14ac:dyDescent="0.15">
      <c r="A461" s="650"/>
      <c r="B461" s="148"/>
      <c r="C461" s="72" t="s">
        <v>180</v>
      </c>
      <c r="D461" s="598"/>
      <c r="E461" s="69">
        <v>-0.5</v>
      </c>
      <c r="F461" s="70">
        <v>1.53</v>
      </c>
      <c r="G461" s="70"/>
      <c r="H461" s="70">
        <v>1.5</v>
      </c>
      <c r="I461" s="70">
        <f t="shared" si="33"/>
        <v>-1.1475</v>
      </c>
      <c r="J461" s="582"/>
      <c r="K461" s="583"/>
      <c r="L461" s="584"/>
      <c r="M461" s="39"/>
    </row>
    <row r="462" spans="1:13" s="34" customFormat="1" x14ac:dyDescent="0.15">
      <c r="A462" s="650"/>
      <c r="B462" s="148"/>
      <c r="C462" s="72" t="s">
        <v>181</v>
      </c>
      <c r="D462" s="598"/>
      <c r="E462" s="69">
        <v>-0.5</v>
      </c>
      <c r="F462" s="70">
        <v>1.53</v>
      </c>
      <c r="G462" s="70"/>
      <c r="H462" s="70">
        <v>1.5</v>
      </c>
      <c r="I462" s="70">
        <f t="shared" si="33"/>
        <v>-1.1475</v>
      </c>
      <c r="J462" s="582"/>
      <c r="K462" s="583"/>
      <c r="L462" s="584"/>
      <c r="M462" s="39"/>
    </row>
    <row r="463" spans="1:13" s="34" customFormat="1" x14ac:dyDescent="0.15">
      <c r="A463" s="650"/>
      <c r="B463" s="148"/>
      <c r="C463" s="715" t="s">
        <v>182</v>
      </c>
      <c r="D463" s="598"/>
      <c r="E463" s="69">
        <v>-0.5</v>
      </c>
      <c r="F463" s="70">
        <v>3.4350000000000001</v>
      </c>
      <c r="G463" s="70"/>
      <c r="H463" s="70">
        <v>2.4</v>
      </c>
      <c r="I463" s="70">
        <f t="shared" si="33"/>
        <v>-4.1219999999999999</v>
      </c>
      <c r="J463" s="582"/>
      <c r="K463" s="583"/>
      <c r="L463" s="584"/>
      <c r="M463" s="39"/>
    </row>
    <row r="464" spans="1:13" s="34" customFormat="1" x14ac:dyDescent="0.15">
      <c r="A464" s="650"/>
      <c r="B464" s="148"/>
      <c r="C464" s="717"/>
      <c r="D464" s="598"/>
      <c r="E464" s="69">
        <v>-0.5</v>
      </c>
      <c r="F464" s="70">
        <v>2.42</v>
      </c>
      <c r="G464" s="70"/>
      <c r="H464" s="70">
        <v>2.4</v>
      </c>
      <c r="I464" s="70">
        <f t="shared" si="33"/>
        <v>-2.9039999999999999</v>
      </c>
      <c r="J464" s="582"/>
      <c r="K464" s="583"/>
      <c r="L464" s="584"/>
      <c r="M464" s="39"/>
    </row>
    <row r="465" spans="1:13" s="34" customFormat="1" x14ac:dyDescent="0.15">
      <c r="A465" s="650"/>
      <c r="B465" s="148"/>
      <c r="C465" s="716"/>
      <c r="D465" s="598"/>
      <c r="E465" s="69">
        <v>-0.5</v>
      </c>
      <c r="F465" s="70">
        <v>4.335</v>
      </c>
      <c r="G465" s="70"/>
      <c r="H465" s="70">
        <v>2.4</v>
      </c>
      <c r="I465" s="70">
        <f t="shared" si="33"/>
        <v>-5.202</v>
      </c>
      <c r="J465" s="582"/>
      <c r="K465" s="583"/>
      <c r="L465" s="584"/>
      <c r="M465" s="39"/>
    </row>
    <row r="466" spans="1:13" s="34" customFormat="1" x14ac:dyDescent="0.15">
      <c r="A466" s="650"/>
      <c r="B466" s="148"/>
      <c r="C466" s="72" t="s">
        <v>183</v>
      </c>
      <c r="D466" s="598"/>
      <c r="E466" s="69">
        <v>-1</v>
      </c>
      <c r="F466" s="70">
        <v>1</v>
      </c>
      <c r="G466" s="70"/>
      <c r="H466" s="70">
        <v>2.4</v>
      </c>
      <c r="I466" s="70">
        <f t="shared" si="33"/>
        <v>-2.4</v>
      </c>
      <c r="J466" s="582"/>
      <c r="K466" s="583"/>
      <c r="L466" s="584"/>
      <c r="M466" s="39"/>
    </row>
    <row r="467" spans="1:13" s="34" customFormat="1" x14ac:dyDescent="0.15">
      <c r="A467" s="650"/>
      <c r="B467" s="148"/>
      <c r="C467" s="72" t="s">
        <v>184</v>
      </c>
      <c r="D467" s="598"/>
      <c r="E467" s="69">
        <v>-1</v>
      </c>
      <c r="F467" s="70">
        <v>1</v>
      </c>
      <c r="G467" s="70"/>
      <c r="H467" s="70">
        <v>2.4</v>
      </c>
      <c r="I467" s="70">
        <f t="shared" si="33"/>
        <v>-2.4</v>
      </c>
      <c r="J467" s="582"/>
      <c r="K467" s="583"/>
      <c r="L467" s="584"/>
      <c r="M467" s="39"/>
    </row>
    <row r="468" spans="1:13" s="34" customFormat="1" x14ac:dyDescent="0.15">
      <c r="A468" s="651"/>
      <c r="B468" s="149"/>
      <c r="C468" s="72" t="s">
        <v>185</v>
      </c>
      <c r="D468" s="599"/>
      <c r="E468" s="69">
        <v>-0.5</v>
      </c>
      <c r="F468" s="70">
        <v>1</v>
      </c>
      <c r="G468" s="70"/>
      <c r="H468" s="70">
        <v>2.4</v>
      </c>
      <c r="I468" s="70">
        <f t="shared" si="33"/>
        <v>-1.2</v>
      </c>
      <c r="J468" s="585"/>
      <c r="K468" s="586"/>
      <c r="L468" s="587"/>
      <c r="M468" s="39"/>
    </row>
    <row r="469" spans="1:13" s="34" customFormat="1" x14ac:dyDescent="0.15">
      <c r="A469" s="643"/>
      <c r="B469" s="644"/>
      <c r="C469" s="644"/>
      <c r="D469" s="644"/>
      <c r="E469" s="644"/>
      <c r="F469" s="644"/>
      <c r="G469" s="644"/>
      <c r="H469" s="645"/>
      <c r="I469" s="123">
        <f>SUM(I449:I468)</f>
        <v>365.44005000000016</v>
      </c>
      <c r="J469" s="132" t="s">
        <v>10</v>
      </c>
      <c r="K469" s="130">
        <f>F472</f>
        <v>105</v>
      </c>
      <c r="L469" s="130">
        <f>ROUND(I469*K469,0)</f>
        <v>38371</v>
      </c>
      <c r="M469" s="39"/>
    </row>
    <row r="470" spans="1:13" s="34" customFormat="1" x14ac:dyDescent="0.15">
      <c r="A470" s="649"/>
      <c r="B470" s="147"/>
      <c r="C470" s="72" t="s">
        <v>23</v>
      </c>
      <c r="D470" s="597"/>
      <c r="E470" s="69" t="s">
        <v>24</v>
      </c>
      <c r="F470" s="70">
        <v>100</v>
      </c>
      <c r="G470" s="70" t="s">
        <v>26</v>
      </c>
      <c r="H470" s="622"/>
      <c r="I470" s="623"/>
      <c r="J470" s="623"/>
      <c r="K470" s="623"/>
      <c r="L470" s="624"/>
      <c r="M470" s="39"/>
    </row>
    <row r="471" spans="1:13" s="34" customFormat="1" x14ac:dyDescent="0.15">
      <c r="A471" s="650"/>
      <c r="B471" s="148"/>
      <c r="C471" s="72" t="s">
        <v>41</v>
      </c>
      <c r="D471" s="598"/>
      <c r="E471" s="69" t="s">
        <v>24</v>
      </c>
      <c r="F471" s="70">
        <f>ROUND(F470*5%,2)</f>
        <v>5</v>
      </c>
      <c r="G471" s="70"/>
      <c r="H471" s="625"/>
      <c r="I471" s="626"/>
      <c r="J471" s="626"/>
      <c r="K471" s="626"/>
      <c r="L471" s="627"/>
      <c r="M471" s="39"/>
    </row>
    <row r="472" spans="1:13" s="34" customFormat="1" x14ac:dyDescent="0.15">
      <c r="A472" s="651"/>
      <c r="B472" s="149"/>
      <c r="C472" s="72"/>
      <c r="D472" s="599"/>
      <c r="E472" s="69" t="s">
        <v>24</v>
      </c>
      <c r="F472" s="70">
        <f>SUM(F470:F471)</f>
        <v>105</v>
      </c>
      <c r="G472" s="70" t="s">
        <v>26</v>
      </c>
      <c r="H472" s="628"/>
      <c r="I472" s="629"/>
      <c r="J472" s="629"/>
      <c r="K472" s="629"/>
      <c r="L472" s="630"/>
      <c r="M472" s="39"/>
    </row>
    <row r="473" spans="1:13" s="34" customFormat="1" x14ac:dyDescent="0.15">
      <c r="A473" s="703"/>
      <c r="B473" s="704"/>
      <c r="C473" s="704"/>
      <c r="D473" s="704"/>
      <c r="E473" s="704"/>
      <c r="F473" s="704"/>
      <c r="G473" s="704"/>
      <c r="H473" s="704"/>
      <c r="I473" s="704"/>
      <c r="J473" s="704"/>
      <c r="K473" s="704"/>
      <c r="L473" s="705"/>
      <c r="M473" s="39"/>
    </row>
    <row r="474" spans="1:13" s="34" customFormat="1" ht="71.25" x14ac:dyDescent="0.15">
      <c r="A474" s="50">
        <v>15</v>
      </c>
      <c r="B474" s="234" t="s">
        <v>457</v>
      </c>
      <c r="C474" s="595" t="s">
        <v>216</v>
      </c>
      <c r="D474" s="596"/>
      <c r="E474" s="596"/>
      <c r="F474" s="596"/>
      <c r="G474" s="596"/>
      <c r="H474" s="596"/>
      <c r="I474" s="596"/>
      <c r="J474" s="596"/>
      <c r="K474" s="596"/>
      <c r="L474" s="600"/>
      <c r="M474" s="39"/>
    </row>
    <row r="475" spans="1:13" s="34" customFormat="1" x14ac:dyDescent="0.15">
      <c r="A475" s="50"/>
      <c r="B475" s="50"/>
      <c r="C475" s="72" t="s">
        <v>194</v>
      </c>
      <c r="D475" s="597"/>
      <c r="E475" s="69">
        <v>1</v>
      </c>
      <c r="F475" s="70">
        <v>16.588999999999999</v>
      </c>
      <c r="G475" s="70"/>
      <c r="H475" s="70">
        <v>3.15</v>
      </c>
      <c r="I475" s="70">
        <f t="shared" ref="I475:I494" si="34">E475*F475*H475</f>
        <v>52.255349999999993</v>
      </c>
      <c r="J475" s="579"/>
      <c r="K475" s="580"/>
      <c r="L475" s="581"/>
      <c r="M475" s="39"/>
    </row>
    <row r="476" spans="1:13" s="34" customFormat="1" x14ac:dyDescent="0.15">
      <c r="A476" s="50"/>
      <c r="B476" s="50"/>
      <c r="C476" s="72" t="s">
        <v>186</v>
      </c>
      <c r="D476" s="598"/>
      <c r="E476" s="69">
        <v>1</v>
      </c>
      <c r="F476" s="70">
        <v>16.588999999999999</v>
      </c>
      <c r="G476" s="70"/>
      <c r="H476" s="70">
        <v>3.15</v>
      </c>
      <c r="I476" s="70">
        <f t="shared" si="34"/>
        <v>52.255349999999993</v>
      </c>
      <c r="J476" s="582"/>
      <c r="K476" s="583"/>
      <c r="L476" s="584"/>
      <c r="M476" s="39"/>
    </row>
    <row r="477" spans="1:13" s="34" customFormat="1" x14ac:dyDescent="0.15">
      <c r="A477" s="50"/>
      <c r="B477" s="50"/>
      <c r="C477" s="72" t="s">
        <v>201</v>
      </c>
      <c r="D477" s="598"/>
      <c r="E477" s="69">
        <v>1</v>
      </c>
      <c r="F477" s="70">
        <v>41</v>
      </c>
      <c r="G477" s="70"/>
      <c r="H477" s="70">
        <v>3.15</v>
      </c>
      <c r="I477" s="70">
        <f t="shared" si="34"/>
        <v>129.15</v>
      </c>
      <c r="J477" s="582"/>
      <c r="K477" s="583"/>
      <c r="L477" s="584"/>
      <c r="M477" s="39"/>
    </row>
    <row r="478" spans="1:13" s="34" customFormat="1" x14ac:dyDescent="0.15">
      <c r="A478" s="50"/>
      <c r="B478" s="50"/>
      <c r="C478" s="72" t="s">
        <v>195</v>
      </c>
      <c r="D478" s="598"/>
      <c r="E478" s="69">
        <v>1</v>
      </c>
      <c r="F478" s="70">
        <v>16.588999999999999</v>
      </c>
      <c r="G478" s="70"/>
      <c r="H478" s="70">
        <v>3.15</v>
      </c>
      <c r="I478" s="70">
        <f t="shared" si="34"/>
        <v>52.255349999999993</v>
      </c>
      <c r="J478" s="582"/>
      <c r="K478" s="583"/>
      <c r="L478" s="584"/>
      <c r="M478" s="39"/>
    </row>
    <row r="479" spans="1:13" s="34" customFormat="1" x14ac:dyDescent="0.15">
      <c r="A479" s="50"/>
      <c r="B479" s="50"/>
      <c r="C479" s="72" t="s">
        <v>195</v>
      </c>
      <c r="D479" s="598"/>
      <c r="E479" s="69">
        <v>1</v>
      </c>
      <c r="F479" s="70">
        <v>16.64</v>
      </c>
      <c r="G479" s="70"/>
      <c r="H479" s="70">
        <v>3.15</v>
      </c>
      <c r="I479" s="70">
        <f t="shared" si="34"/>
        <v>52.415999999999997</v>
      </c>
      <c r="J479" s="582"/>
      <c r="K479" s="583"/>
      <c r="L479" s="584"/>
      <c r="M479" s="39"/>
    </row>
    <row r="480" spans="1:13" s="34" customFormat="1" x14ac:dyDescent="0.15">
      <c r="A480" s="50"/>
      <c r="B480" s="50"/>
      <c r="C480" s="72" t="s">
        <v>199</v>
      </c>
      <c r="D480" s="599"/>
      <c r="E480" s="69">
        <v>1</v>
      </c>
      <c r="F480" s="70">
        <v>17.690000000000001</v>
      </c>
      <c r="G480" s="70"/>
      <c r="H480" s="70">
        <v>3.15</v>
      </c>
      <c r="I480" s="70">
        <f t="shared" si="34"/>
        <v>55.723500000000001</v>
      </c>
      <c r="J480" s="582"/>
      <c r="K480" s="583"/>
      <c r="L480" s="584"/>
      <c r="M480" s="39"/>
    </row>
    <row r="481" spans="1:13" s="34" customFormat="1" x14ac:dyDescent="0.15">
      <c r="A481" s="50"/>
      <c r="B481" s="156"/>
      <c r="C481" s="652" t="s">
        <v>203</v>
      </c>
      <c r="D481" s="653"/>
      <c r="E481" s="653"/>
      <c r="F481" s="653"/>
      <c r="G481" s="653"/>
      <c r="H481" s="653"/>
      <c r="I481" s="654"/>
      <c r="J481" s="582"/>
      <c r="K481" s="583"/>
      <c r="L481" s="584"/>
      <c r="M481" s="39"/>
    </row>
    <row r="482" spans="1:13" s="34" customFormat="1" x14ac:dyDescent="0.15">
      <c r="A482" s="50"/>
      <c r="B482" s="50"/>
      <c r="C482" s="72" t="s">
        <v>92</v>
      </c>
      <c r="D482" s="597"/>
      <c r="E482" s="69">
        <v>-0.5</v>
      </c>
      <c r="F482" s="70">
        <v>2.35</v>
      </c>
      <c r="G482" s="70"/>
      <c r="H482" s="70">
        <v>3</v>
      </c>
      <c r="I482" s="70">
        <f t="shared" si="34"/>
        <v>-3.5250000000000004</v>
      </c>
      <c r="J482" s="582"/>
      <c r="K482" s="583"/>
      <c r="L482" s="584"/>
      <c r="M482" s="39"/>
    </row>
    <row r="483" spans="1:13" s="34" customFormat="1" x14ac:dyDescent="0.15">
      <c r="A483" s="50"/>
      <c r="B483" s="50"/>
      <c r="C483" s="72" t="s">
        <v>174</v>
      </c>
      <c r="D483" s="598"/>
      <c r="E483" s="69">
        <v>-0.5</v>
      </c>
      <c r="F483" s="70">
        <v>1.53</v>
      </c>
      <c r="G483" s="70"/>
      <c r="H483" s="70">
        <v>1.5</v>
      </c>
      <c r="I483" s="70">
        <f t="shared" si="34"/>
        <v>-1.1475</v>
      </c>
      <c r="J483" s="582"/>
      <c r="K483" s="583"/>
      <c r="L483" s="584"/>
      <c r="M483" s="39"/>
    </row>
    <row r="484" spans="1:13" s="34" customFormat="1" x14ac:dyDescent="0.15">
      <c r="A484" s="50"/>
      <c r="B484" s="50"/>
      <c r="C484" s="72" t="s">
        <v>176</v>
      </c>
      <c r="D484" s="598"/>
      <c r="E484" s="69">
        <v>-0.5</v>
      </c>
      <c r="F484" s="70">
        <v>1.53</v>
      </c>
      <c r="G484" s="70"/>
      <c r="H484" s="70">
        <v>1.5</v>
      </c>
      <c r="I484" s="70">
        <f t="shared" si="34"/>
        <v>-1.1475</v>
      </c>
      <c r="J484" s="582"/>
      <c r="K484" s="583"/>
      <c r="L484" s="584"/>
      <c r="M484" s="39"/>
    </row>
    <row r="485" spans="1:13" s="34" customFormat="1" x14ac:dyDescent="0.15">
      <c r="A485" s="50"/>
      <c r="B485" s="50"/>
      <c r="C485" s="72" t="s">
        <v>178</v>
      </c>
      <c r="D485" s="598"/>
      <c r="E485" s="69">
        <v>-0.5</v>
      </c>
      <c r="F485" s="70">
        <v>1.5</v>
      </c>
      <c r="G485" s="70"/>
      <c r="H485" s="70">
        <v>1.5</v>
      </c>
      <c r="I485" s="70">
        <f t="shared" si="34"/>
        <v>-1.125</v>
      </c>
      <c r="J485" s="582"/>
      <c r="K485" s="583"/>
      <c r="L485" s="584"/>
      <c r="M485" s="39"/>
    </row>
    <row r="486" spans="1:13" s="34" customFormat="1" x14ac:dyDescent="0.15">
      <c r="A486" s="50"/>
      <c r="B486" s="50"/>
      <c r="C486" s="72" t="s">
        <v>179</v>
      </c>
      <c r="D486" s="598"/>
      <c r="E486" s="69">
        <v>-0.5</v>
      </c>
      <c r="F486" s="70">
        <v>1.53</v>
      </c>
      <c r="G486" s="70"/>
      <c r="H486" s="70">
        <v>1.5</v>
      </c>
      <c r="I486" s="70">
        <f t="shared" si="34"/>
        <v>-1.1475</v>
      </c>
      <c r="J486" s="582"/>
      <c r="K486" s="583"/>
      <c r="L486" s="584"/>
      <c r="M486" s="39"/>
    </row>
    <row r="487" spans="1:13" s="34" customFormat="1" x14ac:dyDescent="0.15">
      <c r="A487" s="50"/>
      <c r="B487" s="50"/>
      <c r="C487" s="72" t="s">
        <v>180</v>
      </c>
      <c r="D487" s="598"/>
      <c r="E487" s="69">
        <v>-0.5</v>
      </c>
      <c r="F487" s="70">
        <v>1.53</v>
      </c>
      <c r="G487" s="70"/>
      <c r="H487" s="70">
        <v>1.5</v>
      </c>
      <c r="I487" s="70">
        <f t="shared" si="34"/>
        <v>-1.1475</v>
      </c>
      <c r="J487" s="582"/>
      <c r="K487" s="583"/>
      <c r="L487" s="584"/>
      <c r="M487" s="39"/>
    </row>
    <row r="488" spans="1:13" s="34" customFormat="1" x14ac:dyDescent="0.15">
      <c r="A488" s="50"/>
      <c r="B488" s="50"/>
      <c r="C488" s="72" t="s">
        <v>181</v>
      </c>
      <c r="D488" s="598"/>
      <c r="E488" s="69">
        <v>-0.5</v>
      </c>
      <c r="F488" s="70">
        <v>1.53</v>
      </c>
      <c r="G488" s="70"/>
      <c r="H488" s="70">
        <v>1.5</v>
      </c>
      <c r="I488" s="70">
        <f t="shared" si="34"/>
        <v>-1.1475</v>
      </c>
      <c r="J488" s="582"/>
      <c r="K488" s="583"/>
      <c r="L488" s="584"/>
      <c r="M488" s="39"/>
    </row>
    <row r="489" spans="1:13" s="34" customFormat="1" x14ac:dyDescent="0.15">
      <c r="A489" s="50"/>
      <c r="B489" s="147"/>
      <c r="C489" s="715" t="s">
        <v>182</v>
      </c>
      <c r="D489" s="598"/>
      <c r="E489" s="69">
        <v>-0.5</v>
      </c>
      <c r="F489" s="70">
        <v>3.4350000000000001</v>
      </c>
      <c r="G489" s="70"/>
      <c r="H489" s="70">
        <v>2.4</v>
      </c>
      <c r="I489" s="70">
        <f t="shared" si="34"/>
        <v>-4.1219999999999999</v>
      </c>
      <c r="J489" s="582"/>
      <c r="K489" s="583"/>
      <c r="L489" s="584"/>
      <c r="M489" s="39"/>
    </row>
    <row r="490" spans="1:13" s="34" customFormat="1" x14ac:dyDescent="0.15">
      <c r="A490" s="50"/>
      <c r="B490" s="148"/>
      <c r="C490" s="717"/>
      <c r="D490" s="598"/>
      <c r="E490" s="69">
        <v>-0.5</v>
      </c>
      <c r="F490" s="70">
        <v>2.42</v>
      </c>
      <c r="G490" s="70"/>
      <c r="H490" s="70">
        <v>2.4</v>
      </c>
      <c r="I490" s="70">
        <f t="shared" si="34"/>
        <v>-2.9039999999999999</v>
      </c>
      <c r="J490" s="582"/>
      <c r="K490" s="583"/>
      <c r="L490" s="584"/>
      <c r="M490" s="39"/>
    </row>
    <row r="491" spans="1:13" s="34" customFormat="1" x14ac:dyDescent="0.15">
      <c r="A491" s="50"/>
      <c r="B491" s="149"/>
      <c r="C491" s="716"/>
      <c r="D491" s="598"/>
      <c r="E491" s="69">
        <v>-0.5</v>
      </c>
      <c r="F491" s="70">
        <v>4.335</v>
      </c>
      <c r="G491" s="70"/>
      <c r="H491" s="70">
        <v>2.4</v>
      </c>
      <c r="I491" s="70">
        <f t="shared" si="34"/>
        <v>-5.202</v>
      </c>
      <c r="J491" s="582"/>
      <c r="K491" s="583"/>
      <c r="L491" s="584"/>
      <c r="M491" s="39"/>
    </row>
    <row r="492" spans="1:13" s="34" customFormat="1" x14ac:dyDescent="0.15">
      <c r="A492" s="50"/>
      <c r="B492" s="50"/>
      <c r="C492" s="72" t="s">
        <v>183</v>
      </c>
      <c r="D492" s="598"/>
      <c r="E492" s="69">
        <v>-1</v>
      </c>
      <c r="F492" s="70">
        <v>1</v>
      </c>
      <c r="G492" s="70"/>
      <c r="H492" s="70">
        <v>2.4</v>
      </c>
      <c r="I492" s="70">
        <f t="shared" si="34"/>
        <v>-2.4</v>
      </c>
      <c r="J492" s="582"/>
      <c r="K492" s="583"/>
      <c r="L492" s="584"/>
      <c r="M492" s="39"/>
    </row>
    <row r="493" spans="1:13" s="34" customFormat="1" x14ac:dyDescent="0.15">
      <c r="A493" s="50"/>
      <c r="B493" s="50"/>
      <c r="C493" s="72" t="s">
        <v>184</v>
      </c>
      <c r="D493" s="598"/>
      <c r="E493" s="69">
        <v>-1</v>
      </c>
      <c r="F493" s="70">
        <v>1</v>
      </c>
      <c r="G493" s="70"/>
      <c r="H493" s="70">
        <v>2.4</v>
      </c>
      <c r="I493" s="70">
        <f t="shared" si="34"/>
        <v>-2.4</v>
      </c>
      <c r="J493" s="582"/>
      <c r="K493" s="583"/>
      <c r="L493" s="584"/>
      <c r="M493" s="39"/>
    </row>
    <row r="494" spans="1:13" s="34" customFormat="1" x14ac:dyDescent="0.15">
      <c r="A494" s="50"/>
      <c r="B494" s="50"/>
      <c r="C494" s="72" t="s">
        <v>185</v>
      </c>
      <c r="D494" s="599"/>
      <c r="E494" s="69">
        <v>-0.5</v>
      </c>
      <c r="F494" s="70">
        <v>1</v>
      </c>
      <c r="G494" s="70"/>
      <c r="H494" s="70">
        <v>2.4</v>
      </c>
      <c r="I494" s="70">
        <f t="shared" si="34"/>
        <v>-1.2</v>
      </c>
      <c r="J494" s="585"/>
      <c r="K494" s="586"/>
      <c r="L494" s="587"/>
      <c r="M494" s="39"/>
    </row>
    <row r="495" spans="1:13" s="34" customFormat="1" x14ac:dyDescent="0.15">
      <c r="A495" s="643"/>
      <c r="B495" s="644"/>
      <c r="C495" s="644"/>
      <c r="D495" s="644"/>
      <c r="E495" s="644"/>
      <c r="F495" s="644"/>
      <c r="G495" s="644"/>
      <c r="H495" s="645"/>
      <c r="I495" s="123">
        <f>SUM(I475:I494)</f>
        <v>365.44005000000016</v>
      </c>
      <c r="J495" s="132" t="s">
        <v>10</v>
      </c>
      <c r="K495" s="130">
        <f>F498</f>
        <v>115.5</v>
      </c>
      <c r="L495" s="130">
        <f>ROUND(I495*K495,0)</f>
        <v>42208</v>
      </c>
      <c r="M495" s="39"/>
    </row>
    <row r="496" spans="1:13" s="34" customFormat="1" x14ac:dyDescent="0.15">
      <c r="A496" s="649"/>
      <c r="B496" s="147"/>
      <c r="C496" s="72" t="s">
        <v>23</v>
      </c>
      <c r="D496" s="597"/>
      <c r="E496" s="69" t="s">
        <v>24</v>
      </c>
      <c r="F496" s="70">
        <v>110</v>
      </c>
      <c r="G496" s="70" t="s">
        <v>26</v>
      </c>
      <c r="H496" s="622"/>
      <c r="I496" s="623"/>
      <c r="J496" s="623"/>
      <c r="K496" s="623"/>
      <c r="L496" s="624"/>
      <c r="M496" s="39"/>
    </row>
    <row r="497" spans="1:13" s="34" customFormat="1" x14ac:dyDescent="0.15">
      <c r="A497" s="650"/>
      <c r="B497" s="148"/>
      <c r="C497" s="72" t="s">
        <v>41</v>
      </c>
      <c r="D497" s="598"/>
      <c r="E497" s="69" t="s">
        <v>24</v>
      </c>
      <c r="F497" s="70">
        <f>ROUND(F496*5%,2)</f>
        <v>5.5</v>
      </c>
      <c r="G497" s="70"/>
      <c r="H497" s="625"/>
      <c r="I497" s="626"/>
      <c r="J497" s="626"/>
      <c r="K497" s="626"/>
      <c r="L497" s="627"/>
      <c r="M497" s="39"/>
    </row>
    <row r="498" spans="1:13" s="34" customFormat="1" x14ac:dyDescent="0.15">
      <c r="A498" s="651"/>
      <c r="B498" s="149"/>
      <c r="C498" s="72"/>
      <c r="D498" s="599"/>
      <c r="E498" s="69" t="s">
        <v>24</v>
      </c>
      <c r="F498" s="70">
        <f>SUM(F496:F497)</f>
        <v>115.5</v>
      </c>
      <c r="G498" s="70" t="s">
        <v>26</v>
      </c>
      <c r="H498" s="628"/>
      <c r="I498" s="629"/>
      <c r="J498" s="629"/>
      <c r="K498" s="629"/>
      <c r="L498" s="630"/>
      <c r="M498" s="39"/>
    </row>
    <row r="499" spans="1:13" s="34" customFormat="1" x14ac:dyDescent="0.15">
      <c r="A499" s="703"/>
      <c r="B499" s="704"/>
      <c r="C499" s="704"/>
      <c r="D499" s="704"/>
      <c r="E499" s="704"/>
      <c r="F499" s="704"/>
      <c r="G499" s="704"/>
      <c r="H499" s="704"/>
      <c r="I499" s="704"/>
      <c r="J499" s="704"/>
      <c r="K499" s="704"/>
      <c r="L499" s="705"/>
      <c r="M499" s="39"/>
    </row>
    <row r="500" spans="1:13" s="34" customFormat="1" ht="195.6" customHeight="1" x14ac:dyDescent="0.15">
      <c r="A500" s="50">
        <v>16</v>
      </c>
      <c r="B500" s="234" t="s">
        <v>458</v>
      </c>
      <c r="C500" s="595" t="s">
        <v>279</v>
      </c>
      <c r="D500" s="596"/>
      <c r="E500" s="596"/>
      <c r="F500" s="596"/>
      <c r="G500" s="596"/>
      <c r="H500" s="596"/>
      <c r="I500" s="596"/>
      <c r="J500" s="596"/>
      <c r="K500" s="596"/>
      <c r="L500" s="600"/>
      <c r="M500" s="39"/>
    </row>
    <row r="501" spans="1:13" s="34" customFormat="1" x14ac:dyDescent="0.15">
      <c r="A501" s="121"/>
      <c r="B501" s="197"/>
      <c r="C501" s="120" t="s">
        <v>31</v>
      </c>
      <c r="D501" s="117">
        <v>2.5</v>
      </c>
      <c r="E501" s="121">
        <v>9</v>
      </c>
      <c r="F501" s="119">
        <v>1</v>
      </c>
      <c r="G501" s="119"/>
      <c r="H501" s="119">
        <v>2.4</v>
      </c>
      <c r="I501" s="123">
        <f>D501*E501*F501*H501</f>
        <v>54</v>
      </c>
      <c r="J501" s="132" t="s">
        <v>10</v>
      </c>
      <c r="K501" s="130">
        <f>F504</f>
        <v>710.85</v>
      </c>
      <c r="L501" s="130">
        <f>ROUND(I501*K501,0)</f>
        <v>38386</v>
      </c>
      <c r="M501" s="39"/>
    </row>
    <row r="502" spans="1:13" s="34" customFormat="1" x14ac:dyDescent="0.15">
      <c r="A502" s="649"/>
      <c r="B502" s="147"/>
      <c r="C502" s="72" t="s">
        <v>23</v>
      </c>
      <c r="D502" s="597"/>
      <c r="E502" s="69" t="s">
        <v>24</v>
      </c>
      <c r="F502" s="70">
        <v>677</v>
      </c>
      <c r="G502" s="70" t="s">
        <v>26</v>
      </c>
      <c r="H502" s="622"/>
      <c r="I502" s="623"/>
      <c r="J502" s="623"/>
      <c r="K502" s="623"/>
      <c r="L502" s="624"/>
      <c r="M502" s="39"/>
    </row>
    <row r="503" spans="1:13" s="34" customFormat="1" x14ac:dyDescent="0.15">
      <c r="A503" s="650"/>
      <c r="B503" s="148"/>
      <c r="C503" s="72" t="s">
        <v>41</v>
      </c>
      <c r="D503" s="598"/>
      <c r="E503" s="69" t="s">
        <v>24</v>
      </c>
      <c r="F503" s="70">
        <f>ROUND(F502*5%,2)</f>
        <v>33.85</v>
      </c>
      <c r="G503" s="70"/>
      <c r="H503" s="625"/>
      <c r="I503" s="626"/>
      <c r="J503" s="626"/>
      <c r="K503" s="626"/>
      <c r="L503" s="627"/>
      <c r="M503" s="39"/>
    </row>
    <row r="504" spans="1:13" s="34" customFormat="1" x14ac:dyDescent="0.15">
      <c r="A504" s="651"/>
      <c r="B504" s="149"/>
      <c r="C504" s="72"/>
      <c r="D504" s="599"/>
      <c r="E504" s="69" t="s">
        <v>24</v>
      </c>
      <c r="F504" s="70">
        <f>SUM(F502:F503)</f>
        <v>710.85</v>
      </c>
      <c r="G504" s="70" t="s">
        <v>26</v>
      </c>
      <c r="H504" s="628"/>
      <c r="I504" s="629"/>
      <c r="J504" s="629"/>
      <c r="K504" s="629"/>
      <c r="L504" s="630"/>
      <c r="M504" s="39"/>
    </row>
    <row r="505" spans="1:13" s="34" customFormat="1" x14ac:dyDescent="0.15">
      <c r="A505" s="703"/>
      <c r="B505" s="704"/>
      <c r="C505" s="704"/>
      <c r="D505" s="704"/>
      <c r="E505" s="704"/>
      <c r="F505" s="704"/>
      <c r="G505" s="704"/>
      <c r="H505" s="704"/>
      <c r="I505" s="704"/>
      <c r="J505" s="704"/>
      <c r="K505" s="704"/>
      <c r="L505" s="705"/>
      <c r="M505" s="39"/>
    </row>
    <row r="506" spans="1:13" s="34" customFormat="1" ht="80.25" customHeight="1" x14ac:dyDescent="0.15">
      <c r="A506" s="22">
        <v>17</v>
      </c>
      <c r="B506" s="234" t="s">
        <v>459</v>
      </c>
      <c r="C506" s="595" t="s">
        <v>221</v>
      </c>
      <c r="D506" s="596"/>
      <c r="E506" s="596"/>
      <c r="F506" s="596"/>
      <c r="G506" s="596"/>
      <c r="H506" s="596"/>
      <c r="I506" s="596"/>
      <c r="J506" s="596"/>
      <c r="K506" s="596"/>
      <c r="L506" s="600"/>
      <c r="M506" s="39"/>
    </row>
    <row r="507" spans="1:13" s="34" customFormat="1" x14ac:dyDescent="0.15">
      <c r="A507" s="22"/>
      <c r="B507" s="22" t="s">
        <v>223</v>
      </c>
      <c r="C507" s="691"/>
      <c r="D507" s="691"/>
      <c r="E507" s="691"/>
      <c r="F507" s="691"/>
      <c r="G507" s="691"/>
      <c r="H507" s="691"/>
      <c r="I507" s="691"/>
      <c r="J507" s="678"/>
      <c r="K507" s="679"/>
      <c r="L507" s="680"/>
      <c r="M507" s="39"/>
    </row>
    <row r="508" spans="1:13" x14ac:dyDescent="0.15">
      <c r="A508" s="649"/>
      <c r="B508" s="147"/>
      <c r="C508" s="72" t="s">
        <v>194</v>
      </c>
      <c r="D508" s="78"/>
      <c r="E508" s="69">
        <v>1</v>
      </c>
      <c r="F508" s="70">
        <v>17.14</v>
      </c>
      <c r="G508" s="70"/>
      <c r="H508" s="70"/>
      <c r="I508" s="70">
        <f t="shared" ref="I508:I513" si="35">E508*F508</f>
        <v>17.14</v>
      </c>
      <c r="J508" s="681"/>
      <c r="K508" s="682"/>
      <c r="L508" s="683"/>
      <c r="M508" s="38"/>
    </row>
    <row r="509" spans="1:13" x14ac:dyDescent="0.15">
      <c r="A509" s="650"/>
      <c r="B509" s="148"/>
      <c r="C509" s="72" t="s">
        <v>186</v>
      </c>
      <c r="D509" s="78"/>
      <c r="E509" s="69">
        <v>1</v>
      </c>
      <c r="F509" s="70">
        <v>17.14</v>
      </c>
      <c r="G509" s="70"/>
      <c r="H509" s="70"/>
      <c r="I509" s="70">
        <f t="shared" si="35"/>
        <v>17.14</v>
      </c>
      <c r="J509" s="681"/>
      <c r="K509" s="682"/>
      <c r="L509" s="683"/>
      <c r="M509" s="38"/>
    </row>
    <row r="510" spans="1:13" x14ac:dyDescent="0.15">
      <c r="A510" s="650"/>
      <c r="B510" s="148"/>
      <c r="C510" s="72" t="s">
        <v>201</v>
      </c>
      <c r="D510" s="78"/>
      <c r="E510" s="69">
        <v>1</v>
      </c>
      <c r="F510" s="70">
        <v>37.96</v>
      </c>
      <c r="G510" s="70"/>
      <c r="H510" s="70"/>
      <c r="I510" s="70">
        <f t="shared" si="35"/>
        <v>37.96</v>
      </c>
      <c r="J510" s="681"/>
      <c r="K510" s="682"/>
      <c r="L510" s="683"/>
      <c r="M510" s="38"/>
    </row>
    <row r="511" spans="1:13" x14ac:dyDescent="0.15">
      <c r="A511" s="650"/>
      <c r="B511" s="148"/>
      <c r="C511" s="72" t="s">
        <v>187</v>
      </c>
      <c r="D511" s="78"/>
      <c r="E511" s="69">
        <v>1</v>
      </c>
      <c r="F511" s="70">
        <v>17.14</v>
      </c>
      <c r="G511" s="70"/>
      <c r="H511" s="70"/>
      <c r="I511" s="70">
        <f t="shared" si="35"/>
        <v>17.14</v>
      </c>
      <c r="J511" s="681"/>
      <c r="K511" s="682"/>
      <c r="L511" s="683"/>
      <c r="M511" s="38"/>
    </row>
    <row r="512" spans="1:13" x14ac:dyDescent="0.15">
      <c r="A512" s="650"/>
      <c r="B512" s="148"/>
      <c r="C512" s="72" t="s">
        <v>195</v>
      </c>
      <c r="D512" s="78"/>
      <c r="E512" s="69">
        <v>1</v>
      </c>
      <c r="F512" s="70">
        <v>17.251999999999999</v>
      </c>
      <c r="G512" s="70"/>
      <c r="H512" s="70"/>
      <c r="I512" s="70">
        <f t="shared" si="35"/>
        <v>17.251999999999999</v>
      </c>
      <c r="J512" s="681"/>
      <c r="K512" s="682"/>
      <c r="L512" s="683"/>
      <c r="M512" s="38"/>
    </row>
    <row r="513" spans="1:14" x14ac:dyDescent="0.15">
      <c r="A513" s="651"/>
      <c r="B513" s="149"/>
      <c r="C513" s="72" t="s">
        <v>199</v>
      </c>
      <c r="D513" s="78"/>
      <c r="E513" s="69">
        <v>1</v>
      </c>
      <c r="F513" s="70">
        <v>15.682</v>
      </c>
      <c r="G513" s="70"/>
      <c r="H513" s="70"/>
      <c r="I513" s="70">
        <f t="shared" si="35"/>
        <v>15.682</v>
      </c>
      <c r="J513" s="684"/>
      <c r="K513" s="685"/>
      <c r="L513" s="686"/>
      <c r="M513" s="38"/>
    </row>
    <row r="514" spans="1:14" s="34" customFormat="1" x14ac:dyDescent="0.15">
      <c r="A514" s="601"/>
      <c r="B514" s="602"/>
      <c r="C514" s="602"/>
      <c r="D514" s="602"/>
      <c r="E514" s="602"/>
      <c r="F514" s="602"/>
      <c r="G514" s="602"/>
      <c r="H514" s="603"/>
      <c r="I514" s="132">
        <f>SUM(I508:I513)</f>
        <v>122.31400000000001</v>
      </c>
      <c r="J514" s="132" t="s">
        <v>10</v>
      </c>
      <c r="K514" s="134">
        <f>+F517</f>
        <v>1892.1</v>
      </c>
      <c r="L514" s="130">
        <f>ROUND(I514*K514,0)</f>
        <v>231430</v>
      </c>
      <c r="M514" s="39"/>
    </row>
    <row r="515" spans="1:14" x14ac:dyDescent="0.15">
      <c r="A515" s="649"/>
      <c r="B515" s="147"/>
      <c r="C515" s="68" t="s">
        <v>23</v>
      </c>
      <c r="D515" s="68"/>
      <c r="E515" s="69" t="s">
        <v>24</v>
      </c>
      <c r="F515" s="70">
        <v>1802</v>
      </c>
      <c r="G515" s="70" t="s">
        <v>26</v>
      </c>
      <c r="H515" s="622"/>
      <c r="I515" s="623"/>
      <c r="J515" s="623"/>
      <c r="K515" s="623"/>
      <c r="L515" s="624"/>
      <c r="M515" s="38"/>
    </row>
    <row r="516" spans="1:14" x14ac:dyDescent="0.15">
      <c r="A516" s="650"/>
      <c r="B516" s="148"/>
      <c r="C516" s="68" t="s">
        <v>41</v>
      </c>
      <c r="D516" s="68"/>
      <c r="E516" s="69" t="s">
        <v>24</v>
      </c>
      <c r="F516" s="70">
        <f>+ROUND(F515*5%,2)</f>
        <v>90.1</v>
      </c>
      <c r="G516" s="70"/>
      <c r="H516" s="625"/>
      <c r="I516" s="626"/>
      <c r="J516" s="626"/>
      <c r="K516" s="626"/>
      <c r="L516" s="627"/>
      <c r="M516" s="38"/>
    </row>
    <row r="517" spans="1:14" x14ac:dyDescent="0.15">
      <c r="A517" s="651"/>
      <c r="B517" s="149"/>
      <c r="C517" s="68"/>
      <c r="D517" s="68"/>
      <c r="E517" s="69" t="s">
        <v>24</v>
      </c>
      <c r="F517" s="70">
        <f>SUM(F515:F516)</f>
        <v>1892.1</v>
      </c>
      <c r="G517" s="70" t="s">
        <v>26</v>
      </c>
      <c r="H517" s="628"/>
      <c r="I517" s="629"/>
      <c r="J517" s="629"/>
      <c r="K517" s="629"/>
      <c r="L517" s="630"/>
      <c r="M517" s="38"/>
    </row>
    <row r="518" spans="1:14" x14ac:dyDescent="0.15">
      <c r="A518" s="592"/>
      <c r="B518" s="593"/>
      <c r="C518" s="593"/>
      <c r="D518" s="593"/>
      <c r="E518" s="593"/>
      <c r="F518" s="593"/>
      <c r="G518" s="593"/>
      <c r="H518" s="593"/>
      <c r="I518" s="593"/>
      <c r="J518" s="593"/>
      <c r="K518" s="593"/>
      <c r="L518" s="594"/>
      <c r="M518" s="38"/>
    </row>
    <row r="519" spans="1:14" s="34" customFormat="1" ht="67.5" customHeight="1" x14ac:dyDescent="0.15">
      <c r="A519" s="56">
        <v>18</v>
      </c>
      <c r="B519" s="234" t="s">
        <v>460</v>
      </c>
      <c r="C519" s="595" t="s">
        <v>218</v>
      </c>
      <c r="D519" s="596"/>
      <c r="E519" s="596"/>
      <c r="F519" s="596"/>
      <c r="G519" s="596"/>
      <c r="H519" s="596"/>
      <c r="I519" s="596"/>
      <c r="J519" s="596"/>
      <c r="K519" s="596"/>
      <c r="L519" s="600"/>
      <c r="M519" s="39"/>
    </row>
    <row r="520" spans="1:14" x14ac:dyDescent="0.15">
      <c r="A520" s="55"/>
      <c r="B520" s="55" t="s">
        <v>220</v>
      </c>
      <c r="C520" s="691" t="s">
        <v>219</v>
      </c>
      <c r="D520" s="691"/>
      <c r="E520" s="691"/>
      <c r="F520" s="691"/>
      <c r="G520" s="691"/>
      <c r="H520" s="691"/>
      <c r="I520" s="691"/>
      <c r="J520" s="579"/>
      <c r="K520" s="580"/>
      <c r="L520" s="581"/>
      <c r="M520" s="38"/>
    </row>
    <row r="521" spans="1:14" x14ac:dyDescent="0.15">
      <c r="A521" s="589"/>
      <c r="B521" s="153"/>
      <c r="C521" s="72" t="s">
        <v>196</v>
      </c>
      <c r="D521" s="78"/>
      <c r="E521" s="69">
        <v>1</v>
      </c>
      <c r="F521" s="70">
        <v>3.3959999999999999</v>
      </c>
      <c r="G521" s="70"/>
      <c r="H521" s="70"/>
      <c r="I521" s="70">
        <f>E521*F521</f>
        <v>3.3959999999999999</v>
      </c>
      <c r="J521" s="582"/>
      <c r="K521" s="583"/>
      <c r="L521" s="584"/>
      <c r="M521" s="38"/>
    </row>
    <row r="522" spans="1:14" x14ac:dyDescent="0.15">
      <c r="A522" s="590"/>
      <c r="B522" s="154"/>
      <c r="C522" s="72" t="s">
        <v>196</v>
      </c>
      <c r="D522" s="78"/>
      <c r="E522" s="69">
        <v>1</v>
      </c>
      <c r="F522" s="70">
        <v>3.3959999999999999</v>
      </c>
      <c r="G522" s="70"/>
      <c r="H522" s="70"/>
      <c r="I522" s="70">
        <f>E522*F522</f>
        <v>3.3959999999999999</v>
      </c>
      <c r="J522" s="582"/>
      <c r="K522" s="583"/>
      <c r="L522" s="584"/>
      <c r="M522" s="38"/>
    </row>
    <row r="523" spans="1:14" x14ac:dyDescent="0.15">
      <c r="A523" s="590"/>
      <c r="B523" s="154"/>
      <c r="C523" s="72" t="s">
        <v>196</v>
      </c>
      <c r="D523" s="78"/>
      <c r="E523" s="69">
        <v>1</v>
      </c>
      <c r="F523" s="70">
        <v>3.3959999999999999</v>
      </c>
      <c r="G523" s="70"/>
      <c r="H523" s="70"/>
      <c r="I523" s="70">
        <f>E523*F523</f>
        <v>3.3959999999999999</v>
      </c>
      <c r="J523" s="582"/>
      <c r="K523" s="583"/>
      <c r="L523" s="584"/>
      <c r="M523" s="38"/>
    </row>
    <row r="524" spans="1:14" x14ac:dyDescent="0.15">
      <c r="A524" s="590"/>
      <c r="B524" s="154"/>
      <c r="C524" s="72" t="s">
        <v>196</v>
      </c>
      <c r="D524" s="78"/>
      <c r="E524" s="69">
        <v>1</v>
      </c>
      <c r="F524" s="70">
        <v>3.395</v>
      </c>
      <c r="G524" s="70"/>
      <c r="H524" s="70"/>
      <c r="I524" s="70">
        <f>E524*F524</f>
        <v>3.395</v>
      </c>
      <c r="J524" s="582"/>
      <c r="K524" s="583"/>
      <c r="L524" s="584"/>
      <c r="M524" s="38"/>
    </row>
    <row r="525" spans="1:14" x14ac:dyDescent="0.15">
      <c r="A525" s="590"/>
      <c r="B525" s="154"/>
      <c r="C525" s="72" t="s">
        <v>196</v>
      </c>
      <c r="D525" s="78"/>
      <c r="E525" s="69">
        <v>1</v>
      </c>
      <c r="F525" s="70">
        <v>3.2829999999999999</v>
      </c>
      <c r="G525" s="70"/>
      <c r="H525" s="70"/>
      <c r="I525" s="70">
        <f>E525*F525</f>
        <v>3.2829999999999999</v>
      </c>
      <c r="J525" s="582"/>
      <c r="K525" s="583"/>
      <c r="L525" s="584"/>
      <c r="M525" s="38"/>
    </row>
    <row r="526" spans="1:14" s="43" customFormat="1" x14ac:dyDescent="0.15">
      <c r="A526" s="591"/>
      <c r="B526" s="155"/>
      <c r="C526" s="68" t="s">
        <v>19</v>
      </c>
      <c r="D526" s="68"/>
      <c r="E526" s="69">
        <v>1</v>
      </c>
      <c r="F526" s="70">
        <v>190.27</v>
      </c>
      <c r="G526" s="70">
        <v>0.1</v>
      </c>
      <c r="H526" s="70"/>
      <c r="I526" s="70">
        <f>E526*F526*G526</f>
        <v>19.027000000000001</v>
      </c>
      <c r="J526" s="585"/>
      <c r="K526" s="586"/>
      <c r="L526" s="587"/>
      <c r="M526" s="44"/>
    </row>
    <row r="527" spans="1:14" x14ac:dyDescent="0.15">
      <c r="A527" s="601"/>
      <c r="B527" s="602"/>
      <c r="C527" s="602"/>
      <c r="D527" s="602"/>
      <c r="E527" s="602"/>
      <c r="F527" s="602"/>
      <c r="G527" s="602"/>
      <c r="H527" s="603"/>
      <c r="I527" s="123">
        <f>SUM(I521:I526)</f>
        <v>35.893000000000001</v>
      </c>
      <c r="J527" s="133" t="s">
        <v>10</v>
      </c>
      <c r="K527" s="134">
        <f>F530</f>
        <v>1202.25</v>
      </c>
      <c r="L527" s="130">
        <f>ROUND(I527*K527,0)</f>
        <v>43152</v>
      </c>
      <c r="M527" s="39"/>
      <c r="N527" s="34"/>
    </row>
    <row r="528" spans="1:14" x14ac:dyDescent="0.15">
      <c r="A528" s="589"/>
      <c r="B528" s="153"/>
      <c r="C528" s="68" t="s">
        <v>23</v>
      </c>
      <c r="D528" s="68"/>
      <c r="E528" s="69" t="s">
        <v>24</v>
      </c>
      <c r="F528" s="70">
        <v>1145</v>
      </c>
      <c r="G528" s="70" t="s">
        <v>26</v>
      </c>
      <c r="H528" s="622"/>
      <c r="I528" s="623"/>
      <c r="J528" s="623"/>
      <c r="K528" s="623"/>
      <c r="L528" s="624"/>
      <c r="M528" s="38"/>
    </row>
    <row r="529" spans="1:13" x14ac:dyDescent="0.15">
      <c r="A529" s="590"/>
      <c r="B529" s="154"/>
      <c r="C529" s="68" t="s">
        <v>41</v>
      </c>
      <c r="D529" s="68"/>
      <c r="E529" s="69" t="s">
        <v>24</v>
      </c>
      <c r="F529" s="70">
        <f>+ROUND(F528*5%,2)</f>
        <v>57.25</v>
      </c>
      <c r="G529" s="70"/>
      <c r="H529" s="625"/>
      <c r="I529" s="626"/>
      <c r="J529" s="626"/>
      <c r="K529" s="626"/>
      <c r="L529" s="627"/>
      <c r="M529" s="38"/>
    </row>
    <row r="530" spans="1:13" x14ac:dyDescent="0.15">
      <c r="A530" s="591"/>
      <c r="B530" s="155"/>
      <c r="C530" s="68"/>
      <c r="D530" s="68"/>
      <c r="E530" s="69" t="s">
        <v>24</v>
      </c>
      <c r="F530" s="70">
        <f>SUM(F528:F529)</f>
        <v>1202.25</v>
      </c>
      <c r="G530" s="70" t="s">
        <v>26</v>
      </c>
      <c r="H530" s="628"/>
      <c r="I530" s="629"/>
      <c r="J530" s="629"/>
      <c r="K530" s="629"/>
      <c r="L530" s="630"/>
      <c r="M530" s="38"/>
    </row>
    <row r="531" spans="1:13" x14ac:dyDescent="0.15">
      <c r="A531" s="592"/>
      <c r="B531" s="593"/>
      <c r="C531" s="593"/>
      <c r="D531" s="593"/>
      <c r="E531" s="593"/>
      <c r="F531" s="593"/>
      <c r="G531" s="593"/>
      <c r="H531" s="593"/>
      <c r="I531" s="593"/>
      <c r="J531" s="593"/>
      <c r="K531" s="593"/>
      <c r="L531" s="594"/>
      <c r="M531" s="38"/>
    </row>
    <row r="532" spans="1:13" ht="93.75" customHeight="1" x14ac:dyDescent="0.15">
      <c r="A532" s="22">
        <v>19</v>
      </c>
      <c r="B532" s="234" t="s">
        <v>461</v>
      </c>
      <c r="C532" s="595" t="s">
        <v>233</v>
      </c>
      <c r="D532" s="596"/>
      <c r="E532" s="596"/>
      <c r="F532" s="596"/>
      <c r="G532" s="596"/>
      <c r="H532" s="596"/>
      <c r="I532" s="596"/>
      <c r="J532" s="596"/>
      <c r="K532" s="596"/>
      <c r="L532" s="600"/>
      <c r="M532" s="38"/>
    </row>
    <row r="533" spans="1:13" x14ac:dyDescent="0.15">
      <c r="A533" s="589"/>
      <c r="B533" s="229"/>
      <c r="C533" s="721" t="s">
        <v>229</v>
      </c>
      <c r="D533" s="722"/>
      <c r="E533" s="722"/>
      <c r="F533" s="722"/>
      <c r="G533" s="722"/>
      <c r="H533" s="722"/>
      <c r="I533" s="723"/>
      <c r="J533" s="579"/>
      <c r="K533" s="580"/>
      <c r="L533" s="581"/>
      <c r="M533" s="38"/>
    </row>
    <row r="534" spans="1:13" x14ac:dyDescent="0.15">
      <c r="A534" s="590"/>
      <c r="B534" s="154"/>
      <c r="C534" s="72" t="s">
        <v>196</v>
      </c>
      <c r="D534" s="597"/>
      <c r="E534" s="69">
        <v>1</v>
      </c>
      <c r="F534" s="70">
        <v>7.4450000000000003</v>
      </c>
      <c r="G534" s="70"/>
      <c r="H534" s="70">
        <v>3.15</v>
      </c>
      <c r="I534" s="70">
        <f>E534*F534*H534</f>
        <v>23.451750000000001</v>
      </c>
      <c r="J534" s="582"/>
      <c r="K534" s="583"/>
      <c r="L534" s="584"/>
      <c r="M534" s="38"/>
    </row>
    <row r="535" spans="1:13" x14ac:dyDescent="0.15">
      <c r="A535" s="590"/>
      <c r="B535" s="154"/>
      <c r="C535" s="72" t="s">
        <v>196</v>
      </c>
      <c r="D535" s="598"/>
      <c r="E535" s="69">
        <v>1</v>
      </c>
      <c r="F535" s="70">
        <v>7.4450000000000003</v>
      </c>
      <c r="G535" s="70"/>
      <c r="H535" s="70">
        <v>3.15</v>
      </c>
      <c r="I535" s="70">
        <f>E535*F535*H535</f>
        <v>23.451750000000001</v>
      </c>
      <c r="J535" s="582"/>
      <c r="K535" s="583"/>
      <c r="L535" s="584"/>
      <c r="M535" s="38"/>
    </row>
    <row r="536" spans="1:13" x14ac:dyDescent="0.15">
      <c r="A536" s="590"/>
      <c r="B536" s="154"/>
      <c r="C536" s="72" t="s">
        <v>196</v>
      </c>
      <c r="D536" s="598"/>
      <c r="E536" s="69">
        <v>1</v>
      </c>
      <c r="F536" s="70">
        <v>7.4450000000000003</v>
      </c>
      <c r="G536" s="70"/>
      <c r="H536" s="70">
        <v>3.15</v>
      </c>
      <c r="I536" s="70">
        <f>E536*F536*H536</f>
        <v>23.451750000000001</v>
      </c>
      <c r="J536" s="582"/>
      <c r="K536" s="583"/>
      <c r="L536" s="584"/>
      <c r="M536" s="38"/>
    </row>
    <row r="537" spans="1:13" x14ac:dyDescent="0.15">
      <c r="A537" s="590"/>
      <c r="B537" s="154"/>
      <c r="C537" s="72" t="s">
        <v>196</v>
      </c>
      <c r="D537" s="598"/>
      <c r="E537" s="69">
        <v>1</v>
      </c>
      <c r="F537" s="70">
        <v>7.444</v>
      </c>
      <c r="G537" s="70"/>
      <c r="H537" s="70">
        <v>3.15</v>
      </c>
      <c r="I537" s="70">
        <f>E537*F537*H537</f>
        <v>23.448599999999999</v>
      </c>
      <c r="J537" s="582"/>
      <c r="K537" s="583"/>
      <c r="L537" s="584"/>
      <c r="M537" s="38"/>
    </row>
    <row r="538" spans="1:13" x14ac:dyDescent="0.15">
      <c r="A538" s="591"/>
      <c r="B538" s="155"/>
      <c r="C538" s="72" t="s">
        <v>196</v>
      </c>
      <c r="D538" s="599"/>
      <c r="E538" s="69">
        <v>1</v>
      </c>
      <c r="F538" s="70">
        <v>7.35</v>
      </c>
      <c r="G538" s="70"/>
      <c r="H538" s="70">
        <v>3.15</v>
      </c>
      <c r="I538" s="70">
        <f>E538*F538*H538</f>
        <v>23.1525</v>
      </c>
      <c r="J538" s="585"/>
      <c r="K538" s="586"/>
      <c r="L538" s="587"/>
      <c r="M538" s="38"/>
    </row>
    <row r="539" spans="1:13" x14ac:dyDescent="0.15">
      <c r="A539" s="601"/>
      <c r="B539" s="602"/>
      <c r="C539" s="602"/>
      <c r="D539" s="602"/>
      <c r="E539" s="602"/>
      <c r="F539" s="602"/>
      <c r="G539" s="602"/>
      <c r="H539" s="603"/>
      <c r="I539" s="123">
        <f>SUM(I534:I538)</f>
        <v>116.95635</v>
      </c>
      <c r="J539" s="132" t="s">
        <v>10</v>
      </c>
      <c r="K539" s="134">
        <f>F542</f>
        <v>1161.3</v>
      </c>
      <c r="L539" s="130">
        <f>ROUND(I539*K539,0)</f>
        <v>135821</v>
      </c>
      <c r="M539" s="38"/>
    </row>
    <row r="540" spans="1:13" x14ac:dyDescent="0.15">
      <c r="A540" s="589"/>
      <c r="B540" s="153"/>
      <c r="C540" s="68" t="s">
        <v>23</v>
      </c>
      <c r="D540" s="616"/>
      <c r="E540" s="69" t="s">
        <v>24</v>
      </c>
      <c r="F540" s="70">
        <v>1106</v>
      </c>
      <c r="G540" s="70" t="s">
        <v>26</v>
      </c>
      <c r="H540" s="622"/>
      <c r="I540" s="623"/>
      <c r="J540" s="623"/>
      <c r="K540" s="623"/>
      <c r="L540" s="624"/>
      <c r="M540" s="38"/>
    </row>
    <row r="541" spans="1:13" x14ac:dyDescent="0.15">
      <c r="A541" s="590"/>
      <c r="B541" s="154"/>
      <c r="C541" s="68" t="s">
        <v>41</v>
      </c>
      <c r="D541" s="617"/>
      <c r="E541" s="69" t="s">
        <v>24</v>
      </c>
      <c r="F541" s="70">
        <f>+ROUND(F540*5%,2)</f>
        <v>55.3</v>
      </c>
      <c r="G541" s="70"/>
      <c r="H541" s="625"/>
      <c r="I541" s="626"/>
      <c r="J541" s="626"/>
      <c r="K541" s="626"/>
      <c r="L541" s="627"/>
      <c r="M541" s="38"/>
    </row>
    <row r="542" spans="1:13" x14ac:dyDescent="0.15">
      <c r="A542" s="591"/>
      <c r="B542" s="155"/>
      <c r="C542" s="68"/>
      <c r="D542" s="618"/>
      <c r="E542" s="69" t="s">
        <v>24</v>
      </c>
      <c r="F542" s="70">
        <f>SUM(F540:F541)</f>
        <v>1161.3</v>
      </c>
      <c r="G542" s="70" t="s">
        <v>26</v>
      </c>
      <c r="H542" s="628"/>
      <c r="I542" s="629"/>
      <c r="J542" s="629"/>
      <c r="K542" s="629"/>
      <c r="L542" s="630"/>
      <c r="M542" s="38"/>
    </row>
    <row r="543" spans="1:13" x14ac:dyDescent="0.15">
      <c r="A543" s="592"/>
      <c r="B543" s="593"/>
      <c r="C543" s="593"/>
      <c r="D543" s="593"/>
      <c r="E543" s="593"/>
      <c r="F543" s="593"/>
      <c r="G543" s="593"/>
      <c r="H543" s="593"/>
      <c r="I543" s="593"/>
      <c r="J543" s="593"/>
      <c r="K543" s="593"/>
      <c r="L543" s="594"/>
      <c r="M543" s="38"/>
    </row>
    <row r="544" spans="1:13" ht="59.25" customHeight="1" x14ac:dyDescent="0.15">
      <c r="A544" s="228">
        <v>20</v>
      </c>
      <c r="B544" s="234" t="s">
        <v>462</v>
      </c>
      <c r="C544" s="595" t="s">
        <v>225</v>
      </c>
      <c r="D544" s="596"/>
      <c r="E544" s="596"/>
      <c r="F544" s="596"/>
      <c r="G544" s="596"/>
      <c r="H544" s="596"/>
      <c r="I544" s="596"/>
      <c r="J544" s="596"/>
      <c r="K544" s="596"/>
      <c r="L544" s="600"/>
      <c r="M544" s="38"/>
    </row>
    <row r="545" spans="1:14" x14ac:dyDescent="0.15">
      <c r="A545" s="22"/>
      <c r="B545" s="22" t="s">
        <v>226</v>
      </c>
      <c r="C545" s="691"/>
      <c r="D545" s="691"/>
      <c r="E545" s="691"/>
      <c r="F545" s="691"/>
      <c r="G545" s="691"/>
      <c r="H545" s="691"/>
      <c r="I545" s="691"/>
      <c r="J545" s="579"/>
      <c r="K545" s="580"/>
      <c r="L545" s="581"/>
      <c r="M545" s="38"/>
    </row>
    <row r="546" spans="1:14" x14ac:dyDescent="0.15">
      <c r="A546" s="589"/>
      <c r="B546" s="153"/>
      <c r="C546" s="72" t="s">
        <v>196</v>
      </c>
      <c r="D546" s="597"/>
      <c r="E546" s="69">
        <v>1</v>
      </c>
      <c r="F546" s="70">
        <v>3.3959999999999999</v>
      </c>
      <c r="G546" s="70"/>
      <c r="H546" s="70"/>
      <c r="I546" s="70">
        <f>E546*F546</f>
        <v>3.3959999999999999</v>
      </c>
      <c r="J546" s="582"/>
      <c r="K546" s="583"/>
      <c r="L546" s="584"/>
      <c r="M546" s="38"/>
    </row>
    <row r="547" spans="1:14" x14ac:dyDescent="0.15">
      <c r="A547" s="590"/>
      <c r="B547" s="154"/>
      <c r="C547" s="72" t="s">
        <v>196</v>
      </c>
      <c r="D547" s="598"/>
      <c r="E547" s="69">
        <v>1</v>
      </c>
      <c r="F547" s="70">
        <v>3.3959999999999999</v>
      </c>
      <c r="G547" s="70"/>
      <c r="H547" s="70"/>
      <c r="I547" s="70">
        <f>E547*F547</f>
        <v>3.3959999999999999</v>
      </c>
      <c r="J547" s="582"/>
      <c r="K547" s="583"/>
      <c r="L547" s="584"/>
      <c r="M547" s="38"/>
    </row>
    <row r="548" spans="1:14" x14ac:dyDescent="0.15">
      <c r="A548" s="590"/>
      <c r="B548" s="154"/>
      <c r="C548" s="72" t="s">
        <v>196</v>
      </c>
      <c r="D548" s="598"/>
      <c r="E548" s="69">
        <v>1</v>
      </c>
      <c r="F548" s="70">
        <v>3.3959999999999999</v>
      </c>
      <c r="G548" s="70"/>
      <c r="H548" s="70"/>
      <c r="I548" s="70">
        <f>E548*F548</f>
        <v>3.3959999999999999</v>
      </c>
      <c r="J548" s="582"/>
      <c r="K548" s="583"/>
      <c r="L548" s="584"/>
      <c r="M548" s="38"/>
    </row>
    <row r="549" spans="1:14" x14ac:dyDescent="0.15">
      <c r="A549" s="590"/>
      <c r="B549" s="154"/>
      <c r="C549" s="72" t="s">
        <v>196</v>
      </c>
      <c r="D549" s="598"/>
      <c r="E549" s="69">
        <v>1</v>
      </c>
      <c r="F549" s="70">
        <v>3.395</v>
      </c>
      <c r="G549" s="70"/>
      <c r="H549" s="70"/>
      <c r="I549" s="70">
        <f>E549*F549</f>
        <v>3.395</v>
      </c>
      <c r="J549" s="582"/>
      <c r="K549" s="583"/>
      <c r="L549" s="584"/>
      <c r="M549" s="38"/>
    </row>
    <row r="550" spans="1:14" x14ac:dyDescent="0.15">
      <c r="A550" s="590"/>
      <c r="B550" s="154"/>
      <c r="C550" s="72" t="s">
        <v>196</v>
      </c>
      <c r="D550" s="598"/>
      <c r="E550" s="69">
        <v>1</v>
      </c>
      <c r="F550" s="70">
        <v>3.2829999999999999</v>
      </c>
      <c r="G550" s="70"/>
      <c r="H550" s="70"/>
      <c r="I550" s="70">
        <f>E550*F550</f>
        <v>3.2829999999999999</v>
      </c>
      <c r="J550" s="582"/>
      <c r="K550" s="583"/>
      <c r="L550" s="584"/>
      <c r="M550" s="38"/>
    </row>
    <row r="551" spans="1:14" x14ac:dyDescent="0.15">
      <c r="A551" s="591"/>
      <c r="B551" s="155"/>
      <c r="C551" s="72" t="s">
        <v>262</v>
      </c>
      <c r="D551" s="599"/>
      <c r="E551" s="68"/>
      <c r="F551" s="70"/>
      <c r="G551" s="70"/>
      <c r="H551" s="70"/>
      <c r="I551" s="70">
        <f>I539</f>
        <v>116.95635</v>
      </c>
      <c r="J551" s="585"/>
      <c r="K551" s="586"/>
      <c r="L551" s="587"/>
      <c r="M551" s="38"/>
    </row>
    <row r="552" spans="1:14" x14ac:dyDescent="0.15">
      <c r="A552" s="601"/>
      <c r="B552" s="602"/>
      <c r="C552" s="602"/>
      <c r="D552" s="602"/>
      <c r="E552" s="602"/>
      <c r="F552" s="602"/>
      <c r="G552" s="602"/>
      <c r="H552" s="603"/>
      <c r="I552" s="123">
        <f>SUM(I546:I551)</f>
        <v>133.82235</v>
      </c>
      <c r="J552" s="132" t="s">
        <v>10</v>
      </c>
      <c r="K552" s="134">
        <f>F555</f>
        <v>219.45</v>
      </c>
      <c r="L552" s="130">
        <f>ROUND(I552*K552,0)</f>
        <v>29367</v>
      </c>
      <c r="M552" s="39"/>
      <c r="N552" s="34"/>
    </row>
    <row r="553" spans="1:14" x14ac:dyDescent="0.15">
      <c r="A553" s="589"/>
      <c r="B553" s="153"/>
      <c r="C553" s="68" t="s">
        <v>23</v>
      </c>
      <c r="D553" s="616"/>
      <c r="E553" s="69" t="s">
        <v>24</v>
      </c>
      <c r="F553" s="70">
        <v>209</v>
      </c>
      <c r="G553" s="70" t="s">
        <v>26</v>
      </c>
      <c r="H553" s="622"/>
      <c r="I553" s="623"/>
      <c r="J553" s="623"/>
      <c r="K553" s="623"/>
      <c r="L553" s="624"/>
      <c r="M553" s="38"/>
    </row>
    <row r="554" spans="1:14" x14ac:dyDescent="0.15">
      <c r="A554" s="590"/>
      <c r="B554" s="154"/>
      <c r="C554" s="68" t="s">
        <v>41</v>
      </c>
      <c r="D554" s="617"/>
      <c r="E554" s="69" t="s">
        <v>24</v>
      </c>
      <c r="F554" s="70">
        <f>+ROUND(F553*5%,2)</f>
        <v>10.45</v>
      </c>
      <c r="G554" s="70"/>
      <c r="H554" s="625"/>
      <c r="I554" s="626"/>
      <c r="J554" s="626"/>
      <c r="K554" s="626"/>
      <c r="L554" s="627"/>
      <c r="M554" s="38"/>
    </row>
    <row r="555" spans="1:14" x14ac:dyDescent="0.15">
      <c r="A555" s="591"/>
      <c r="B555" s="155"/>
      <c r="C555" s="68"/>
      <c r="D555" s="618"/>
      <c r="E555" s="69" t="s">
        <v>24</v>
      </c>
      <c r="F555" s="70">
        <f>SUM(F553:F554)</f>
        <v>219.45</v>
      </c>
      <c r="G555" s="70" t="s">
        <v>26</v>
      </c>
      <c r="H555" s="628"/>
      <c r="I555" s="629"/>
      <c r="J555" s="629"/>
      <c r="K555" s="629"/>
      <c r="L555" s="630"/>
      <c r="M555" s="38"/>
    </row>
    <row r="556" spans="1:14" x14ac:dyDescent="0.15">
      <c r="A556" s="592"/>
      <c r="B556" s="593"/>
      <c r="C556" s="593"/>
      <c r="D556" s="593"/>
      <c r="E556" s="593"/>
      <c r="F556" s="593"/>
      <c r="G556" s="593"/>
      <c r="H556" s="593"/>
      <c r="I556" s="593"/>
      <c r="J556" s="593"/>
      <c r="K556" s="593"/>
      <c r="L556" s="594"/>
      <c r="M556" s="38"/>
    </row>
    <row r="557" spans="1:14" ht="57" customHeight="1" x14ac:dyDescent="0.15">
      <c r="A557" s="228">
        <v>21</v>
      </c>
      <c r="B557" s="234" t="s">
        <v>463</v>
      </c>
      <c r="C557" s="595" t="s">
        <v>224</v>
      </c>
      <c r="D557" s="596"/>
      <c r="E557" s="596"/>
      <c r="F557" s="596"/>
      <c r="G557" s="596"/>
      <c r="H557" s="596"/>
      <c r="I557" s="596"/>
      <c r="J557" s="596"/>
      <c r="K557" s="596"/>
      <c r="L557" s="600"/>
      <c r="M557" s="38"/>
    </row>
    <row r="558" spans="1:14" x14ac:dyDescent="0.15">
      <c r="A558" s="22"/>
      <c r="B558" s="22"/>
      <c r="C558" s="68" t="s">
        <v>269</v>
      </c>
      <c r="D558" s="68"/>
      <c r="E558" s="69">
        <v>21</v>
      </c>
      <c r="F558" s="70">
        <v>1.06</v>
      </c>
      <c r="G558" s="70">
        <v>0.15</v>
      </c>
      <c r="H558" s="70"/>
      <c r="I558" s="70">
        <f>E558*F558*G558</f>
        <v>3.339</v>
      </c>
      <c r="J558" s="579"/>
      <c r="K558" s="580"/>
      <c r="L558" s="581"/>
      <c r="M558" s="38"/>
    </row>
    <row r="559" spans="1:14" x14ac:dyDescent="0.15">
      <c r="A559" s="22"/>
      <c r="B559" s="22"/>
      <c r="C559" s="68"/>
      <c r="D559" s="68"/>
      <c r="E559" s="69">
        <v>20</v>
      </c>
      <c r="F559" s="70">
        <v>1.06</v>
      </c>
      <c r="G559" s="70">
        <v>0.3</v>
      </c>
      <c r="H559" s="70"/>
      <c r="I559" s="70">
        <f>E559*F559*G559</f>
        <v>6.36</v>
      </c>
      <c r="J559" s="582"/>
      <c r="K559" s="583"/>
      <c r="L559" s="584"/>
      <c r="M559" s="38"/>
    </row>
    <row r="560" spans="1:14" x14ac:dyDescent="0.15">
      <c r="A560" s="22"/>
      <c r="B560" s="22"/>
      <c r="C560" s="68" t="s">
        <v>36</v>
      </c>
      <c r="D560" s="68"/>
      <c r="E560" s="69">
        <v>1</v>
      </c>
      <c r="F560" s="70">
        <v>2.35</v>
      </c>
      <c r="G560" s="70">
        <v>1.05</v>
      </c>
      <c r="H560" s="70"/>
      <c r="I560" s="70">
        <f>E560*F560*G560</f>
        <v>2.4675000000000002</v>
      </c>
      <c r="J560" s="585"/>
      <c r="K560" s="586"/>
      <c r="L560" s="587"/>
      <c r="M560" s="38"/>
    </row>
    <row r="561" spans="1:13" x14ac:dyDescent="0.15">
      <c r="A561" s="601"/>
      <c r="B561" s="602"/>
      <c r="C561" s="602"/>
      <c r="D561" s="602"/>
      <c r="E561" s="602"/>
      <c r="F561" s="602"/>
      <c r="G561" s="602"/>
      <c r="H561" s="603"/>
      <c r="I561" s="123">
        <f>SUM(I558:I560)</f>
        <v>12.166499999999999</v>
      </c>
      <c r="J561" s="132" t="s">
        <v>10</v>
      </c>
      <c r="K561" s="134">
        <f>F564</f>
        <v>5594.4</v>
      </c>
      <c r="L561" s="130">
        <f>ROUND(I561*K561,0)</f>
        <v>68064</v>
      </c>
      <c r="M561" s="35"/>
    </row>
    <row r="562" spans="1:13" x14ac:dyDescent="0.15">
      <c r="A562" s="589"/>
      <c r="B562" s="153"/>
      <c r="C562" s="68" t="s">
        <v>23</v>
      </c>
      <c r="D562" s="616"/>
      <c r="E562" s="69" t="s">
        <v>24</v>
      </c>
      <c r="F562" s="70">
        <v>5328</v>
      </c>
      <c r="G562" s="70" t="s">
        <v>26</v>
      </c>
      <c r="H562" s="622"/>
      <c r="I562" s="623"/>
      <c r="J562" s="623"/>
      <c r="K562" s="623"/>
      <c r="L562" s="624"/>
      <c r="M562" s="38"/>
    </row>
    <row r="563" spans="1:13" x14ac:dyDescent="0.15">
      <c r="A563" s="590"/>
      <c r="B563" s="154"/>
      <c r="C563" s="68" t="s">
        <v>41</v>
      </c>
      <c r="D563" s="617"/>
      <c r="E563" s="69" t="s">
        <v>24</v>
      </c>
      <c r="F563" s="70">
        <f>+ROUND(F562*5%,2)</f>
        <v>266.39999999999998</v>
      </c>
      <c r="G563" s="70"/>
      <c r="H563" s="625"/>
      <c r="I563" s="626"/>
      <c r="J563" s="626"/>
      <c r="K563" s="626"/>
      <c r="L563" s="627"/>
      <c r="M563" s="38"/>
    </row>
    <row r="564" spans="1:13" x14ac:dyDescent="0.15">
      <c r="A564" s="591"/>
      <c r="B564" s="155"/>
      <c r="C564" s="68"/>
      <c r="D564" s="618"/>
      <c r="E564" s="69" t="s">
        <v>24</v>
      </c>
      <c r="F564" s="70">
        <f>SUM(F562:F563)</f>
        <v>5594.4</v>
      </c>
      <c r="G564" s="70" t="s">
        <v>26</v>
      </c>
      <c r="H564" s="628"/>
      <c r="I564" s="629"/>
      <c r="J564" s="629"/>
      <c r="K564" s="629"/>
      <c r="L564" s="630"/>
      <c r="M564" s="38"/>
    </row>
    <row r="565" spans="1:13" x14ac:dyDescent="0.15">
      <c r="A565" s="247"/>
      <c r="B565" s="248"/>
      <c r="C565" s="249"/>
      <c r="D565" s="176"/>
      <c r="E565" s="173"/>
      <c r="F565" s="180"/>
      <c r="G565" s="180"/>
      <c r="H565" s="178"/>
      <c r="I565" s="178"/>
      <c r="J565" s="178"/>
      <c r="K565" s="178"/>
      <c r="L565" s="179"/>
      <c r="M565" s="38"/>
    </row>
    <row r="566" spans="1:13" ht="12.75" customHeight="1" x14ac:dyDescent="0.15">
      <c r="A566" s="22" t="s">
        <v>497</v>
      </c>
      <c r="B566" s="22"/>
      <c r="C566" s="588" t="s">
        <v>498</v>
      </c>
      <c r="D566" s="588"/>
      <c r="E566" s="588"/>
      <c r="F566" s="588"/>
      <c r="G566" s="588"/>
      <c r="H566" s="588"/>
      <c r="I566" s="65">
        <v>26</v>
      </c>
      <c r="J566" s="63" t="s">
        <v>503</v>
      </c>
      <c r="K566" s="102">
        <v>195</v>
      </c>
      <c r="L566" s="66">
        <f>ROUND(I566*K566,0)</f>
        <v>5070</v>
      </c>
      <c r="M566" s="38"/>
    </row>
    <row r="567" spans="1:13" x14ac:dyDescent="0.15">
      <c r="A567" s="22"/>
      <c r="B567" s="22"/>
      <c r="C567" s="619"/>
      <c r="D567" s="620"/>
      <c r="E567" s="620"/>
      <c r="F567" s="620"/>
      <c r="G567" s="620"/>
      <c r="H567" s="621"/>
      <c r="I567" s="70"/>
      <c r="J567" s="70"/>
      <c r="K567" s="70"/>
      <c r="L567" s="70"/>
      <c r="M567" s="38"/>
    </row>
    <row r="568" spans="1:13" x14ac:dyDescent="0.15">
      <c r="A568" s="22" t="s">
        <v>499</v>
      </c>
      <c r="B568" s="22"/>
      <c r="C568" s="595" t="s">
        <v>500</v>
      </c>
      <c r="D568" s="596"/>
      <c r="E568" s="596"/>
      <c r="F568" s="596"/>
      <c r="G568" s="596"/>
      <c r="H568" s="596"/>
      <c r="I568" s="65" t="s">
        <v>504</v>
      </c>
      <c r="J568" s="63" t="s">
        <v>503</v>
      </c>
      <c r="K568" s="102">
        <v>145</v>
      </c>
      <c r="L568" s="66"/>
      <c r="M568" s="38"/>
    </row>
    <row r="569" spans="1:13" x14ac:dyDescent="0.15">
      <c r="A569" s="22"/>
      <c r="B569" s="22"/>
      <c r="C569" s="619"/>
      <c r="D569" s="620"/>
      <c r="E569" s="620"/>
      <c r="F569" s="620"/>
      <c r="G569" s="620"/>
      <c r="H569" s="621"/>
      <c r="I569" s="70"/>
      <c r="J569" s="70"/>
      <c r="K569" s="70"/>
      <c r="L569" s="70"/>
      <c r="M569" s="38"/>
    </row>
    <row r="570" spans="1:13" x14ac:dyDescent="0.15">
      <c r="A570" s="22" t="s">
        <v>499</v>
      </c>
      <c r="B570" s="22"/>
      <c r="C570" s="595" t="s">
        <v>501</v>
      </c>
      <c r="D570" s="596"/>
      <c r="E570" s="596"/>
      <c r="F570" s="596"/>
      <c r="G570" s="596"/>
      <c r="H570" s="596"/>
      <c r="I570" s="65" t="s">
        <v>504</v>
      </c>
      <c r="J570" s="63" t="s">
        <v>503</v>
      </c>
      <c r="K570" s="102">
        <v>145</v>
      </c>
      <c r="L570" s="66"/>
      <c r="M570" s="38"/>
    </row>
    <row r="571" spans="1:13" x14ac:dyDescent="0.15">
      <c r="A571" s="22"/>
      <c r="B571" s="22"/>
      <c r="C571" s="619"/>
      <c r="D571" s="620"/>
      <c r="E571" s="620"/>
      <c r="F571" s="620"/>
      <c r="G571" s="620"/>
      <c r="H571" s="621"/>
      <c r="I571" s="70"/>
      <c r="J571" s="70"/>
      <c r="K571" s="70"/>
      <c r="L571" s="70"/>
      <c r="M571" s="38"/>
    </row>
    <row r="572" spans="1:13" x14ac:dyDescent="0.15">
      <c r="A572" s="22" t="s">
        <v>499</v>
      </c>
      <c r="B572" s="22"/>
      <c r="C572" s="595" t="s">
        <v>502</v>
      </c>
      <c r="D572" s="596"/>
      <c r="E572" s="596"/>
      <c r="F572" s="596"/>
      <c r="G572" s="596"/>
      <c r="H572" s="596"/>
      <c r="I572" s="65" t="s">
        <v>504</v>
      </c>
      <c r="J572" s="63" t="s">
        <v>503</v>
      </c>
      <c r="K572" s="102">
        <v>260</v>
      </c>
      <c r="L572" s="66"/>
      <c r="M572" s="38"/>
    </row>
    <row r="573" spans="1:13" x14ac:dyDescent="0.15">
      <c r="A573" s="22"/>
      <c r="B573" s="22"/>
      <c r="C573" s="170"/>
      <c r="D573" s="171"/>
      <c r="E573" s="171"/>
      <c r="F573" s="171"/>
      <c r="G573" s="171"/>
      <c r="H573" s="171"/>
      <c r="I573" s="254"/>
      <c r="J573" s="255"/>
      <c r="K573" s="256"/>
      <c r="L573" s="257"/>
      <c r="M573" s="38"/>
    </row>
    <row r="574" spans="1:13" ht="83.25" customHeight="1" x14ac:dyDescent="0.15">
      <c r="A574" s="22">
        <v>22</v>
      </c>
      <c r="B574" s="234" t="s">
        <v>464</v>
      </c>
      <c r="C574" s="595" t="s">
        <v>485</v>
      </c>
      <c r="D574" s="596"/>
      <c r="E574" s="596"/>
      <c r="F574" s="596"/>
      <c r="G574" s="596"/>
      <c r="H574" s="596"/>
      <c r="I574" s="596"/>
      <c r="J574" s="596"/>
      <c r="K574" s="596"/>
      <c r="L574" s="600"/>
      <c r="M574" s="38"/>
    </row>
    <row r="575" spans="1:13" x14ac:dyDescent="0.15">
      <c r="A575" s="22"/>
      <c r="B575" s="22"/>
      <c r="C575" s="68" t="s">
        <v>230</v>
      </c>
      <c r="D575" s="616"/>
      <c r="E575" s="69">
        <v>1</v>
      </c>
      <c r="F575" s="70">
        <v>2.2999999999999998</v>
      </c>
      <c r="G575" s="70"/>
      <c r="H575" s="70">
        <v>3.15</v>
      </c>
      <c r="I575" s="70">
        <f>E575*F575*H575</f>
        <v>7.2449999999999992</v>
      </c>
      <c r="J575" s="579"/>
      <c r="K575" s="580"/>
      <c r="L575" s="581"/>
      <c r="M575" s="38"/>
    </row>
    <row r="576" spans="1:13" x14ac:dyDescent="0.15">
      <c r="A576" s="22"/>
      <c r="B576" s="22"/>
      <c r="C576" s="68"/>
      <c r="D576" s="618"/>
      <c r="E576" s="69">
        <v>-1</v>
      </c>
      <c r="F576" s="70">
        <v>0.9</v>
      </c>
      <c r="G576" s="70"/>
      <c r="H576" s="70">
        <v>2.4</v>
      </c>
      <c r="I576" s="70">
        <f>E576*F576*H576</f>
        <v>-2.16</v>
      </c>
      <c r="J576" s="585"/>
      <c r="K576" s="586"/>
      <c r="L576" s="587"/>
      <c r="M576" s="38"/>
    </row>
    <row r="577" spans="1:13" x14ac:dyDescent="0.15">
      <c r="A577" s="601"/>
      <c r="B577" s="602"/>
      <c r="C577" s="602"/>
      <c r="D577" s="602"/>
      <c r="E577" s="602"/>
      <c r="F577" s="602"/>
      <c r="G577" s="602"/>
      <c r="H577" s="603"/>
      <c r="I577" s="123">
        <f>SUM(I575:I576)</f>
        <v>5.0849999999999991</v>
      </c>
      <c r="J577" s="132" t="s">
        <v>10</v>
      </c>
      <c r="K577" s="134">
        <f>F580</f>
        <v>3526.95</v>
      </c>
      <c r="L577" s="130">
        <f>ROUND(I577*K577,0)</f>
        <v>17935</v>
      </c>
      <c r="M577" s="38"/>
    </row>
    <row r="578" spans="1:13" x14ac:dyDescent="0.15">
      <c r="A578" s="589"/>
      <c r="B578" s="153"/>
      <c r="C578" s="68" t="s">
        <v>23</v>
      </c>
      <c r="D578" s="616"/>
      <c r="E578" s="69" t="s">
        <v>24</v>
      </c>
      <c r="F578" s="70">
        <v>3359</v>
      </c>
      <c r="G578" s="70" t="s">
        <v>26</v>
      </c>
      <c r="H578" s="622"/>
      <c r="I578" s="623"/>
      <c r="J578" s="623"/>
      <c r="K578" s="623"/>
      <c r="L578" s="624"/>
      <c r="M578" s="38"/>
    </row>
    <row r="579" spans="1:13" x14ac:dyDescent="0.15">
      <c r="A579" s="590"/>
      <c r="B579" s="154"/>
      <c r="C579" s="68" t="s">
        <v>41</v>
      </c>
      <c r="D579" s="617"/>
      <c r="E579" s="69" t="s">
        <v>24</v>
      </c>
      <c r="F579" s="70">
        <f>+ROUND(F578*5%,2)</f>
        <v>167.95</v>
      </c>
      <c r="G579" s="70"/>
      <c r="H579" s="625"/>
      <c r="I579" s="626"/>
      <c r="J579" s="626"/>
      <c r="K579" s="626"/>
      <c r="L579" s="627"/>
      <c r="M579" s="38"/>
    </row>
    <row r="580" spans="1:13" x14ac:dyDescent="0.15">
      <c r="A580" s="591"/>
      <c r="B580" s="155"/>
      <c r="C580" s="68"/>
      <c r="D580" s="618"/>
      <c r="E580" s="69" t="s">
        <v>24</v>
      </c>
      <c r="F580" s="70">
        <f>SUM(F578:F579)</f>
        <v>3526.95</v>
      </c>
      <c r="G580" s="70" t="s">
        <v>26</v>
      </c>
      <c r="H580" s="628"/>
      <c r="I580" s="629"/>
      <c r="J580" s="629"/>
      <c r="K580" s="629"/>
      <c r="L580" s="630"/>
      <c r="M580" s="38"/>
    </row>
    <row r="581" spans="1:13" x14ac:dyDescent="0.15">
      <c r="A581" s="592"/>
      <c r="B581" s="593"/>
      <c r="C581" s="593"/>
      <c r="D581" s="593"/>
      <c r="E581" s="593"/>
      <c r="F581" s="593"/>
      <c r="G581" s="593"/>
      <c r="H581" s="593"/>
      <c r="I581" s="593"/>
      <c r="J581" s="593"/>
      <c r="K581" s="593"/>
      <c r="L581" s="594"/>
      <c r="M581" s="38"/>
    </row>
    <row r="582" spans="1:13" ht="115.35" customHeight="1" x14ac:dyDescent="0.15">
      <c r="A582" s="22">
        <v>23</v>
      </c>
      <c r="B582" s="234" t="s">
        <v>466</v>
      </c>
      <c r="C582" s="595" t="s">
        <v>242</v>
      </c>
      <c r="D582" s="596"/>
      <c r="E582" s="596"/>
      <c r="F582" s="596"/>
      <c r="G582" s="596"/>
      <c r="H582" s="596"/>
      <c r="I582" s="596"/>
      <c r="J582" s="596"/>
      <c r="K582" s="596"/>
      <c r="L582" s="600"/>
      <c r="M582" s="38"/>
    </row>
    <row r="583" spans="1:13" x14ac:dyDescent="0.15">
      <c r="A583" s="22"/>
      <c r="B583" s="22"/>
      <c r="C583" s="68" t="s">
        <v>243</v>
      </c>
      <c r="D583" s="616"/>
      <c r="E583" s="69"/>
      <c r="F583" s="70"/>
      <c r="G583" s="70"/>
      <c r="H583" s="70"/>
      <c r="I583" s="68"/>
      <c r="J583" s="579"/>
      <c r="K583" s="580"/>
      <c r="L583" s="581"/>
      <c r="M583" s="38"/>
    </row>
    <row r="584" spans="1:13" x14ac:dyDescent="0.15">
      <c r="A584" s="22"/>
      <c r="B584" s="22"/>
      <c r="C584" s="68" t="s">
        <v>244</v>
      </c>
      <c r="D584" s="617"/>
      <c r="E584" s="69">
        <v>2</v>
      </c>
      <c r="F584" s="70">
        <v>2.9</v>
      </c>
      <c r="G584" s="70">
        <v>0.9</v>
      </c>
      <c r="H584" s="70"/>
      <c r="I584" s="70">
        <f>E584*F584*G584</f>
        <v>5.22</v>
      </c>
      <c r="J584" s="585"/>
      <c r="K584" s="586"/>
      <c r="L584" s="587"/>
      <c r="M584" s="38"/>
    </row>
    <row r="585" spans="1:13" x14ac:dyDescent="0.15">
      <c r="A585" s="22"/>
      <c r="B585" s="22"/>
      <c r="C585" s="68"/>
      <c r="D585" s="618"/>
      <c r="E585" s="69"/>
      <c r="F585" s="70"/>
      <c r="G585" s="70"/>
      <c r="H585" s="70"/>
      <c r="I585" s="71">
        <f>SUM(I584:I584)</f>
        <v>5.22</v>
      </c>
      <c r="J585" s="67" t="s">
        <v>10</v>
      </c>
      <c r="K585" s="837"/>
      <c r="L585" s="838"/>
      <c r="M585" s="38"/>
    </row>
    <row r="586" spans="1:13" x14ac:dyDescent="0.15">
      <c r="A586" s="117"/>
      <c r="B586" s="117"/>
      <c r="C586" s="118" t="s">
        <v>246</v>
      </c>
      <c r="D586" s="643"/>
      <c r="E586" s="644"/>
      <c r="F586" s="644"/>
      <c r="G586" s="644"/>
      <c r="H586" s="645"/>
      <c r="I586" s="123">
        <f>I585*8</f>
        <v>41.76</v>
      </c>
      <c r="J586" s="132" t="s">
        <v>247</v>
      </c>
      <c r="K586" s="134">
        <f>F589</f>
        <v>593.25</v>
      </c>
      <c r="L586" s="130">
        <f>ROUND(I586*K586,0)</f>
        <v>24774</v>
      </c>
      <c r="M586" s="38"/>
    </row>
    <row r="587" spans="1:13" x14ac:dyDescent="0.15">
      <c r="A587" s="589"/>
      <c r="B587" s="153"/>
      <c r="C587" s="68" t="s">
        <v>23</v>
      </c>
      <c r="D587" s="616"/>
      <c r="E587" s="69" t="s">
        <v>24</v>
      </c>
      <c r="F587" s="70">
        <v>565</v>
      </c>
      <c r="G587" s="70" t="s">
        <v>26</v>
      </c>
      <c r="H587" s="622"/>
      <c r="I587" s="623"/>
      <c r="J587" s="623"/>
      <c r="K587" s="623"/>
      <c r="L587" s="624"/>
      <c r="M587" s="38"/>
    </row>
    <row r="588" spans="1:13" x14ac:dyDescent="0.15">
      <c r="A588" s="590"/>
      <c r="B588" s="154"/>
      <c r="C588" s="68" t="s">
        <v>41</v>
      </c>
      <c r="D588" s="617"/>
      <c r="E588" s="69" t="s">
        <v>24</v>
      </c>
      <c r="F588" s="70">
        <f>+ROUND(F587*5%,2)</f>
        <v>28.25</v>
      </c>
      <c r="G588" s="70"/>
      <c r="H588" s="625"/>
      <c r="I588" s="626"/>
      <c r="J588" s="626"/>
      <c r="K588" s="626"/>
      <c r="L588" s="627"/>
      <c r="M588" s="38"/>
    </row>
    <row r="589" spans="1:13" x14ac:dyDescent="0.15">
      <c r="A589" s="591"/>
      <c r="B589" s="155"/>
      <c r="C589" s="68"/>
      <c r="D589" s="618"/>
      <c r="E589" s="69" t="s">
        <v>24</v>
      </c>
      <c r="F589" s="70">
        <f>SUM(F587:F588)</f>
        <v>593.25</v>
      </c>
      <c r="G589" s="70" t="s">
        <v>26</v>
      </c>
      <c r="H589" s="628"/>
      <c r="I589" s="629"/>
      <c r="J589" s="629"/>
      <c r="K589" s="629"/>
      <c r="L589" s="630"/>
      <c r="M589" s="38"/>
    </row>
    <row r="590" spans="1:13" x14ac:dyDescent="0.15">
      <c r="A590" s="592"/>
      <c r="B590" s="593"/>
      <c r="C590" s="593"/>
      <c r="D590" s="593"/>
      <c r="E590" s="593"/>
      <c r="F590" s="593"/>
      <c r="G590" s="593"/>
      <c r="H590" s="593"/>
      <c r="I590" s="593"/>
      <c r="J590" s="593"/>
      <c r="K590" s="593"/>
      <c r="L590" s="594"/>
      <c r="M590" s="38"/>
    </row>
    <row r="591" spans="1:13" s="34" customFormat="1" ht="51" customHeight="1" x14ac:dyDescent="0.15">
      <c r="A591" s="50">
        <v>24</v>
      </c>
      <c r="B591" s="234" t="s">
        <v>465</v>
      </c>
      <c r="C591" s="595" t="s">
        <v>237</v>
      </c>
      <c r="D591" s="596"/>
      <c r="E591" s="596"/>
      <c r="F591" s="596"/>
      <c r="G591" s="596"/>
      <c r="H591" s="596"/>
      <c r="I591" s="596"/>
      <c r="J591" s="596"/>
      <c r="K591" s="596"/>
      <c r="L591" s="600"/>
      <c r="M591" s="39"/>
    </row>
    <row r="592" spans="1:13" s="34" customFormat="1" x14ac:dyDescent="0.15">
      <c r="A592" s="649"/>
      <c r="B592" s="167"/>
      <c r="C592" s="846" t="s">
        <v>268</v>
      </c>
      <c r="D592" s="847"/>
      <c r="E592" s="847"/>
      <c r="F592" s="847"/>
      <c r="G592" s="847"/>
      <c r="H592" s="847"/>
      <c r="I592" s="848"/>
      <c r="J592" s="579"/>
      <c r="K592" s="580"/>
      <c r="L592" s="581"/>
      <c r="M592" s="39"/>
    </row>
    <row r="593" spans="1:13" s="34" customFormat="1" x14ac:dyDescent="0.15">
      <c r="A593" s="650"/>
      <c r="B593" s="148"/>
      <c r="C593" s="68" t="s">
        <v>92</v>
      </c>
      <c r="D593" s="68"/>
      <c r="E593" s="69">
        <v>1</v>
      </c>
      <c r="F593" s="70">
        <v>2.35</v>
      </c>
      <c r="G593" s="70"/>
      <c r="H593" s="70">
        <v>3</v>
      </c>
      <c r="I593" s="70">
        <f t="shared" ref="I593:I602" si="36">+ROUND(E593*F593*H593,2)</f>
        <v>7.05</v>
      </c>
      <c r="J593" s="582"/>
      <c r="K593" s="583"/>
      <c r="L593" s="584"/>
      <c r="M593" s="39"/>
    </row>
    <row r="594" spans="1:13" s="34" customFormat="1" x14ac:dyDescent="0.15">
      <c r="A594" s="650"/>
      <c r="B594" s="148"/>
      <c r="C594" s="68" t="s">
        <v>174</v>
      </c>
      <c r="D594" s="68"/>
      <c r="E594" s="69">
        <v>1</v>
      </c>
      <c r="F594" s="70">
        <v>1.53</v>
      </c>
      <c r="G594" s="70"/>
      <c r="H594" s="70">
        <v>1.5</v>
      </c>
      <c r="I594" s="70">
        <f t="shared" si="36"/>
        <v>2.2999999999999998</v>
      </c>
      <c r="J594" s="582"/>
      <c r="K594" s="583"/>
      <c r="L594" s="584"/>
      <c r="M594" s="39"/>
    </row>
    <row r="595" spans="1:13" s="34" customFormat="1" x14ac:dyDescent="0.15">
      <c r="A595" s="650"/>
      <c r="B595" s="148"/>
      <c r="C595" s="68" t="s">
        <v>175</v>
      </c>
      <c r="D595" s="68"/>
      <c r="E595" s="69">
        <v>1</v>
      </c>
      <c r="F595" s="70">
        <v>0.80500000000000005</v>
      </c>
      <c r="G595" s="70"/>
      <c r="H595" s="70">
        <v>0.6</v>
      </c>
      <c r="I595" s="70">
        <f t="shared" si="36"/>
        <v>0.48</v>
      </c>
      <c r="J595" s="582"/>
      <c r="K595" s="583"/>
      <c r="L595" s="584"/>
      <c r="M595" s="39"/>
    </row>
    <row r="596" spans="1:13" s="34" customFormat="1" x14ac:dyDescent="0.15">
      <c r="A596" s="650"/>
      <c r="B596" s="148"/>
      <c r="C596" s="68" t="s">
        <v>176</v>
      </c>
      <c r="D596" s="68"/>
      <c r="E596" s="69">
        <v>1</v>
      </c>
      <c r="F596" s="70">
        <v>1.53</v>
      </c>
      <c r="G596" s="70"/>
      <c r="H596" s="70">
        <v>1.5</v>
      </c>
      <c r="I596" s="70">
        <f t="shared" si="36"/>
        <v>2.2999999999999998</v>
      </c>
      <c r="J596" s="582"/>
      <c r="K596" s="583"/>
      <c r="L596" s="584"/>
      <c r="M596" s="39"/>
    </row>
    <row r="597" spans="1:13" s="34" customFormat="1" x14ac:dyDescent="0.15">
      <c r="A597" s="650"/>
      <c r="B597" s="148"/>
      <c r="C597" s="68" t="s">
        <v>178</v>
      </c>
      <c r="D597" s="68"/>
      <c r="E597" s="69">
        <v>1</v>
      </c>
      <c r="F597" s="70">
        <v>1.5</v>
      </c>
      <c r="G597" s="70"/>
      <c r="H597" s="70">
        <v>1.5</v>
      </c>
      <c r="I597" s="70">
        <f t="shared" si="36"/>
        <v>2.25</v>
      </c>
      <c r="J597" s="582"/>
      <c r="K597" s="583"/>
      <c r="L597" s="584"/>
      <c r="M597" s="39"/>
    </row>
    <row r="598" spans="1:13" s="34" customFormat="1" x14ac:dyDescent="0.15">
      <c r="A598" s="650"/>
      <c r="B598" s="148"/>
      <c r="C598" s="68" t="s">
        <v>179</v>
      </c>
      <c r="D598" s="68"/>
      <c r="E598" s="69">
        <v>1</v>
      </c>
      <c r="F598" s="70">
        <v>1.53</v>
      </c>
      <c r="G598" s="70"/>
      <c r="H598" s="70">
        <v>1.5</v>
      </c>
      <c r="I598" s="70">
        <f t="shared" si="36"/>
        <v>2.2999999999999998</v>
      </c>
      <c r="J598" s="582"/>
      <c r="K598" s="583"/>
      <c r="L598" s="584"/>
      <c r="M598" s="39"/>
    </row>
    <row r="599" spans="1:13" s="34" customFormat="1" x14ac:dyDescent="0.15">
      <c r="A599" s="650"/>
      <c r="B599" s="148"/>
      <c r="C599" s="68" t="s">
        <v>175</v>
      </c>
      <c r="D599" s="68"/>
      <c r="E599" s="69">
        <v>1</v>
      </c>
      <c r="F599" s="70">
        <v>0.84</v>
      </c>
      <c r="G599" s="70"/>
      <c r="H599" s="70">
        <v>0.6</v>
      </c>
      <c r="I599" s="70">
        <f t="shared" si="36"/>
        <v>0.5</v>
      </c>
      <c r="J599" s="582"/>
      <c r="K599" s="583"/>
      <c r="L599" s="584"/>
      <c r="M599" s="39"/>
    </row>
    <row r="600" spans="1:13" s="34" customFormat="1" x14ac:dyDescent="0.15">
      <c r="A600" s="650"/>
      <c r="B600" s="148"/>
      <c r="C600" s="68" t="s">
        <v>180</v>
      </c>
      <c r="D600" s="68"/>
      <c r="E600" s="69">
        <v>1</v>
      </c>
      <c r="F600" s="70">
        <v>1.53</v>
      </c>
      <c r="G600" s="70"/>
      <c r="H600" s="70">
        <v>1.5</v>
      </c>
      <c r="I600" s="70">
        <f t="shared" si="36"/>
        <v>2.2999999999999998</v>
      </c>
      <c r="J600" s="582"/>
      <c r="K600" s="583"/>
      <c r="L600" s="584"/>
      <c r="M600" s="39"/>
    </row>
    <row r="601" spans="1:13" s="34" customFormat="1" x14ac:dyDescent="0.15">
      <c r="A601" s="650"/>
      <c r="B601" s="148"/>
      <c r="C601" s="68" t="s">
        <v>175</v>
      </c>
      <c r="D601" s="68"/>
      <c r="E601" s="69">
        <v>1</v>
      </c>
      <c r="F601" s="70">
        <v>0.87</v>
      </c>
      <c r="G601" s="70"/>
      <c r="H601" s="70">
        <v>0.6</v>
      </c>
      <c r="I601" s="70">
        <f t="shared" si="36"/>
        <v>0.52</v>
      </c>
      <c r="J601" s="582"/>
      <c r="K601" s="583"/>
      <c r="L601" s="584"/>
      <c r="M601" s="39"/>
    </row>
    <row r="602" spans="1:13" s="34" customFormat="1" x14ac:dyDescent="0.15">
      <c r="A602" s="651"/>
      <c r="B602" s="149"/>
      <c r="C602" s="68" t="s">
        <v>181</v>
      </c>
      <c r="D602" s="68"/>
      <c r="E602" s="69">
        <v>1</v>
      </c>
      <c r="F602" s="70">
        <v>1.53</v>
      </c>
      <c r="G602" s="70"/>
      <c r="H602" s="70">
        <v>1.5</v>
      </c>
      <c r="I602" s="70">
        <f t="shared" si="36"/>
        <v>2.2999999999999998</v>
      </c>
      <c r="J602" s="585"/>
      <c r="K602" s="586"/>
      <c r="L602" s="587"/>
      <c r="M602" s="39"/>
    </row>
    <row r="603" spans="1:13" s="34" customFormat="1" x14ac:dyDescent="0.15">
      <c r="A603" s="50"/>
      <c r="B603" s="50"/>
      <c r="C603" s="68"/>
      <c r="D603" s="68"/>
      <c r="E603" s="69"/>
      <c r="F603" s="70"/>
      <c r="G603" s="70"/>
      <c r="H603" s="70"/>
      <c r="I603" s="71">
        <f>SUM(I593:I602)</f>
        <v>22.3</v>
      </c>
      <c r="J603" s="67" t="s">
        <v>10</v>
      </c>
      <c r="K603" s="665"/>
      <c r="L603" s="666"/>
      <c r="M603" s="39"/>
    </row>
    <row r="604" spans="1:13" s="34" customFormat="1" x14ac:dyDescent="0.15">
      <c r="A604" s="643"/>
      <c r="B604" s="644"/>
      <c r="C604" s="644"/>
      <c r="D604" s="644"/>
      <c r="E604" s="645"/>
      <c r="F604" s="119">
        <f>+I603</f>
        <v>22.3</v>
      </c>
      <c r="G604" s="119">
        <v>17.2</v>
      </c>
      <c r="H604" s="119" t="s">
        <v>43</v>
      </c>
      <c r="I604" s="123">
        <f>+F604*G604</f>
        <v>383.56</v>
      </c>
      <c r="J604" s="132" t="s">
        <v>44</v>
      </c>
      <c r="K604" s="135">
        <f>+F607</f>
        <v>192.15</v>
      </c>
      <c r="L604" s="130">
        <f>ROUND(I604*K604,0)</f>
        <v>73701</v>
      </c>
      <c r="M604" s="39"/>
    </row>
    <row r="605" spans="1:13" x14ac:dyDescent="0.15">
      <c r="A605" s="649"/>
      <c r="B605" s="147"/>
      <c r="C605" s="68" t="s">
        <v>23</v>
      </c>
      <c r="D605" s="68"/>
      <c r="E605" s="69" t="s">
        <v>24</v>
      </c>
      <c r="F605" s="70">
        <v>183</v>
      </c>
      <c r="G605" s="70" t="s">
        <v>45</v>
      </c>
      <c r="H605" s="625"/>
      <c r="I605" s="626"/>
      <c r="J605" s="626"/>
      <c r="K605" s="626"/>
      <c r="L605" s="627"/>
      <c r="M605" s="38"/>
    </row>
    <row r="606" spans="1:13" x14ac:dyDescent="0.15">
      <c r="A606" s="650"/>
      <c r="B606" s="148"/>
      <c r="C606" s="68" t="s">
        <v>41</v>
      </c>
      <c r="D606" s="68"/>
      <c r="E606" s="69" t="s">
        <v>24</v>
      </c>
      <c r="F606" s="70">
        <f>ROUND(F605*5%,2)</f>
        <v>9.15</v>
      </c>
      <c r="G606" s="70"/>
      <c r="H606" s="625"/>
      <c r="I606" s="626"/>
      <c r="J606" s="626"/>
      <c r="K606" s="626"/>
      <c r="L606" s="627"/>
      <c r="M606" s="38"/>
    </row>
    <row r="607" spans="1:13" x14ac:dyDescent="0.15">
      <c r="A607" s="651"/>
      <c r="B607" s="149"/>
      <c r="C607" s="68"/>
      <c r="D607" s="68"/>
      <c r="E607" s="69" t="s">
        <v>24</v>
      </c>
      <c r="F607" s="70">
        <f>SUM(F605:F606)</f>
        <v>192.15</v>
      </c>
      <c r="G607" s="70" t="s">
        <v>45</v>
      </c>
      <c r="H607" s="628"/>
      <c r="I607" s="629"/>
      <c r="J607" s="629"/>
      <c r="K607" s="629"/>
      <c r="L607" s="630"/>
      <c r="M607" s="38"/>
    </row>
    <row r="608" spans="1:13" x14ac:dyDescent="0.15">
      <c r="A608" s="592"/>
      <c r="B608" s="593"/>
      <c r="C608" s="593"/>
      <c r="D608" s="593"/>
      <c r="E608" s="593"/>
      <c r="F608" s="593"/>
      <c r="G608" s="593"/>
      <c r="H608" s="593"/>
      <c r="I608" s="593"/>
      <c r="J608" s="593"/>
      <c r="K608" s="593"/>
      <c r="L608" s="594"/>
      <c r="M608" s="38"/>
    </row>
    <row r="609" spans="1:13" s="43" customFormat="1" ht="59.25" customHeight="1" x14ac:dyDescent="0.15">
      <c r="A609" s="22">
        <v>25</v>
      </c>
      <c r="B609" s="234" t="s">
        <v>468</v>
      </c>
      <c r="C609" s="595" t="s">
        <v>239</v>
      </c>
      <c r="D609" s="596"/>
      <c r="E609" s="596"/>
      <c r="F609" s="596"/>
      <c r="G609" s="596"/>
      <c r="H609" s="596"/>
      <c r="I609" s="596"/>
      <c r="J609" s="596"/>
      <c r="K609" s="596"/>
      <c r="L609" s="600"/>
      <c r="M609" s="44"/>
    </row>
    <row r="610" spans="1:13" x14ac:dyDescent="0.15">
      <c r="A610" s="22"/>
      <c r="B610" s="22"/>
      <c r="C610" s="75" t="s">
        <v>270</v>
      </c>
      <c r="D610" s="69"/>
      <c r="E610" s="69">
        <v>5</v>
      </c>
      <c r="F610" s="69">
        <v>6</v>
      </c>
      <c r="G610" s="75">
        <v>0.125</v>
      </c>
      <c r="H610" s="69">
        <v>7.4999999999999997E-2</v>
      </c>
      <c r="I610" s="70">
        <f>E610*F610*G610*H610</f>
        <v>0.28125</v>
      </c>
      <c r="J610" s="634"/>
      <c r="K610" s="635"/>
      <c r="L610" s="636"/>
      <c r="M610" s="38"/>
    </row>
    <row r="611" spans="1:13" x14ac:dyDescent="0.15">
      <c r="A611" s="601"/>
      <c r="B611" s="602"/>
      <c r="C611" s="602"/>
      <c r="D611" s="602"/>
      <c r="E611" s="602"/>
      <c r="F611" s="602"/>
      <c r="G611" s="602"/>
      <c r="H611" s="603"/>
      <c r="I611" s="123">
        <f>I610</f>
        <v>0.28125</v>
      </c>
      <c r="J611" s="132" t="s">
        <v>116</v>
      </c>
      <c r="K611" s="135">
        <f>+F614</f>
        <v>104580</v>
      </c>
      <c r="L611" s="130">
        <f>ROUND(I611*K611,0)</f>
        <v>29413</v>
      </c>
      <c r="M611" s="38"/>
    </row>
    <row r="612" spans="1:13" x14ac:dyDescent="0.15">
      <c r="A612" s="22"/>
      <c r="B612" s="22"/>
      <c r="C612" s="68" t="s">
        <v>23</v>
      </c>
      <c r="D612" s="68"/>
      <c r="E612" s="69" t="s">
        <v>24</v>
      </c>
      <c r="F612" s="70">
        <v>99600</v>
      </c>
      <c r="G612" s="70" t="s">
        <v>26</v>
      </c>
      <c r="H612" s="579"/>
      <c r="I612" s="580"/>
      <c r="J612" s="580"/>
      <c r="K612" s="580"/>
      <c r="L612" s="581"/>
      <c r="M612" s="38"/>
    </row>
    <row r="613" spans="1:13" x14ac:dyDescent="0.15">
      <c r="A613" s="22"/>
      <c r="B613" s="22"/>
      <c r="C613" s="68" t="s">
        <v>41</v>
      </c>
      <c r="D613" s="68"/>
      <c r="E613" s="69" t="s">
        <v>24</v>
      </c>
      <c r="F613" s="70">
        <f>+ROUND(F612*5%,2)</f>
        <v>4980</v>
      </c>
      <c r="G613" s="70"/>
      <c r="H613" s="582"/>
      <c r="I613" s="583"/>
      <c r="J613" s="583"/>
      <c r="K613" s="583"/>
      <c r="L613" s="584"/>
      <c r="M613" s="38"/>
    </row>
    <row r="614" spans="1:13" x14ac:dyDescent="0.15">
      <c r="A614" s="22"/>
      <c r="B614" s="22"/>
      <c r="C614" s="68"/>
      <c r="D614" s="68"/>
      <c r="E614" s="69" t="s">
        <v>24</v>
      </c>
      <c r="F614" s="70">
        <f>SUM(F612:F613)</f>
        <v>104580</v>
      </c>
      <c r="G614" s="70" t="s">
        <v>26</v>
      </c>
      <c r="H614" s="585"/>
      <c r="I614" s="586"/>
      <c r="J614" s="586"/>
      <c r="K614" s="586"/>
      <c r="L614" s="587"/>
      <c r="M614" s="38"/>
    </row>
    <row r="615" spans="1:13" x14ac:dyDescent="0.15">
      <c r="A615" s="592"/>
      <c r="B615" s="593"/>
      <c r="C615" s="593"/>
      <c r="D615" s="593"/>
      <c r="E615" s="593"/>
      <c r="F615" s="593"/>
      <c r="G615" s="593"/>
      <c r="H615" s="593"/>
      <c r="I615" s="593"/>
      <c r="J615" s="593"/>
      <c r="K615" s="593"/>
      <c r="L615" s="594"/>
      <c r="M615" s="38"/>
    </row>
    <row r="616" spans="1:13" s="43" customFormat="1" ht="81" customHeight="1" x14ac:dyDescent="0.15">
      <c r="A616" s="22">
        <v>26</v>
      </c>
      <c r="B616" s="234" t="s">
        <v>469</v>
      </c>
      <c r="C616" s="595" t="s">
        <v>240</v>
      </c>
      <c r="D616" s="596"/>
      <c r="E616" s="596"/>
      <c r="F616" s="596"/>
      <c r="G616" s="596"/>
      <c r="H616" s="596"/>
      <c r="I616" s="596"/>
      <c r="J616" s="596"/>
      <c r="K616" s="596"/>
      <c r="L616" s="600"/>
      <c r="M616" s="44"/>
    </row>
    <row r="617" spans="1:13" x14ac:dyDescent="0.15">
      <c r="A617" s="22"/>
      <c r="B617" s="22"/>
      <c r="C617" s="75" t="s">
        <v>270</v>
      </c>
      <c r="D617" s="69"/>
      <c r="E617" s="69">
        <v>5</v>
      </c>
      <c r="F617" s="69"/>
      <c r="G617" s="75"/>
      <c r="H617" s="69"/>
      <c r="I617" s="69">
        <f>E617</f>
        <v>5</v>
      </c>
      <c r="J617" s="607"/>
      <c r="K617" s="608"/>
      <c r="L617" s="609"/>
      <c r="M617" s="38"/>
    </row>
    <row r="618" spans="1:13" x14ac:dyDescent="0.15">
      <c r="A618" s="22"/>
      <c r="B618" s="22"/>
      <c r="C618" s="75" t="s">
        <v>33</v>
      </c>
      <c r="D618" s="69"/>
      <c r="E618" s="69">
        <v>5</v>
      </c>
      <c r="F618" s="69"/>
      <c r="G618" s="75"/>
      <c r="H618" s="69"/>
      <c r="I618" s="69">
        <f>E618</f>
        <v>5</v>
      </c>
      <c r="J618" s="613"/>
      <c r="K618" s="614"/>
      <c r="L618" s="615"/>
      <c r="M618" s="38"/>
    </row>
    <row r="619" spans="1:13" x14ac:dyDescent="0.15">
      <c r="A619" s="601"/>
      <c r="B619" s="602"/>
      <c r="C619" s="602"/>
      <c r="D619" s="602"/>
      <c r="E619" s="602"/>
      <c r="F619" s="602"/>
      <c r="G619" s="602"/>
      <c r="H619" s="603"/>
      <c r="I619" s="132">
        <f>SUM(I617:I618)</f>
        <v>10</v>
      </c>
      <c r="J619" s="129" t="s">
        <v>241</v>
      </c>
      <c r="K619" s="135">
        <f>+F622</f>
        <v>1066.8</v>
      </c>
      <c r="L619" s="130">
        <f>ROUND(I619*K619,0)</f>
        <v>10668</v>
      </c>
      <c r="M619" s="38"/>
    </row>
    <row r="620" spans="1:13" x14ac:dyDescent="0.15">
      <c r="A620" s="589"/>
      <c r="B620" s="153"/>
      <c r="C620" s="68" t="s">
        <v>23</v>
      </c>
      <c r="D620" s="616"/>
      <c r="E620" s="69" t="s">
        <v>24</v>
      </c>
      <c r="F620" s="70">
        <v>1016</v>
      </c>
      <c r="G620" s="70" t="s">
        <v>241</v>
      </c>
      <c r="H620" s="579"/>
      <c r="I620" s="580"/>
      <c r="J620" s="580"/>
      <c r="K620" s="580"/>
      <c r="L620" s="581"/>
      <c r="M620" s="38"/>
    </row>
    <row r="621" spans="1:13" x14ac:dyDescent="0.15">
      <c r="A621" s="590"/>
      <c r="B621" s="154"/>
      <c r="C621" s="68" t="s">
        <v>41</v>
      </c>
      <c r="D621" s="617"/>
      <c r="E621" s="69" t="s">
        <v>24</v>
      </c>
      <c r="F621" s="70">
        <f>+ROUND(F620*5%,2)</f>
        <v>50.8</v>
      </c>
      <c r="G621" s="70"/>
      <c r="H621" s="582"/>
      <c r="I621" s="583"/>
      <c r="J621" s="583"/>
      <c r="K621" s="583"/>
      <c r="L621" s="584"/>
      <c r="M621" s="38"/>
    </row>
    <row r="622" spans="1:13" x14ac:dyDescent="0.15">
      <c r="A622" s="591"/>
      <c r="B622" s="155"/>
      <c r="C622" s="68"/>
      <c r="D622" s="618"/>
      <c r="E622" s="69" t="s">
        <v>24</v>
      </c>
      <c r="F622" s="70">
        <f>SUM(F620:F621)</f>
        <v>1066.8</v>
      </c>
      <c r="G622" s="70" t="s">
        <v>1</v>
      </c>
      <c r="H622" s="585"/>
      <c r="I622" s="586"/>
      <c r="J622" s="586"/>
      <c r="K622" s="586"/>
      <c r="L622" s="587"/>
      <c r="M622" s="38"/>
    </row>
    <row r="623" spans="1:13" x14ac:dyDescent="0.15">
      <c r="A623" s="592"/>
      <c r="B623" s="593"/>
      <c r="C623" s="593"/>
      <c r="D623" s="593"/>
      <c r="E623" s="593"/>
      <c r="F623" s="593"/>
      <c r="G623" s="593"/>
      <c r="H623" s="593"/>
      <c r="I623" s="593"/>
      <c r="J623" s="593"/>
      <c r="K623" s="593"/>
      <c r="L623" s="594"/>
      <c r="M623" s="38"/>
    </row>
    <row r="624" spans="1:13" ht="87" customHeight="1" x14ac:dyDescent="0.15">
      <c r="A624" s="22">
        <v>27</v>
      </c>
      <c r="B624" s="234" t="s">
        <v>470</v>
      </c>
      <c r="C624" s="595" t="s">
        <v>249</v>
      </c>
      <c r="D624" s="596"/>
      <c r="E624" s="596"/>
      <c r="F624" s="596"/>
      <c r="G624" s="596"/>
      <c r="H624" s="596"/>
      <c r="I624" s="596"/>
      <c r="J624" s="596"/>
      <c r="K624" s="596"/>
      <c r="L624" s="600"/>
      <c r="M624" s="38"/>
    </row>
    <row r="625" spans="1:13" x14ac:dyDescent="0.15">
      <c r="A625" s="22"/>
      <c r="B625" s="22" t="s">
        <v>251</v>
      </c>
      <c r="C625" s="747" t="s">
        <v>250</v>
      </c>
      <c r="D625" s="747"/>
      <c r="E625" s="747"/>
      <c r="F625" s="747"/>
      <c r="G625" s="747"/>
      <c r="H625" s="747"/>
      <c r="I625" s="747"/>
      <c r="J625" s="634"/>
      <c r="K625" s="635"/>
      <c r="L625" s="636"/>
      <c r="M625" s="38"/>
    </row>
    <row r="626" spans="1:13" x14ac:dyDescent="0.15">
      <c r="A626" s="22"/>
      <c r="B626" s="22"/>
      <c r="C626" s="75" t="s">
        <v>270</v>
      </c>
      <c r="D626" s="69"/>
      <c r="E626" s="69">
        <v>5</v>
      </c>
      <c r="F626" s="69">
        <v>1</v>
      </c>
      <c r="G626" s="75"/>
      <c r="H626" s="69">
        <v>2.4</v>
      </c>
      <c r="I626" s="69">
        <f>E626*F626*H626</f>
        <v>12</v>
      </c>
      <c r="J626" s="634"/>
      <c r="K626" s="635"/>
      <c r="L626" s="636"/>
      <c r="M626" s="38"/>
    </row>
    <row r="627" spans="1:13" x14ac:dyDescent="0.15">
      <c r="A627" s="601"/>
      <c r="B627" s="602"/>
      <c r="C627" s="602"/>
      <c r="D627" s="602"/>
      <c r="E627" s="602"/>
      <c r="F627" s="602"/>
      <c r="G627" s="602"/>
      <c r="H627" s="603"/>
      <c r="I627" s="132">
        <f>I626</f>
        <v>12</v>
      </c>
      <c r="J627" s="132" t="s">
        <v>10</v>
      </c>
      <c r="K627" s="134">
        <f>F630</f>
        <v>4245.1499999999996</v>
      </c>
      <c r="L627" s="130">
        <f>ROUND(I627*K627,0)</f>
        <v>50942</v>
      </c>
      <c r="M627" s="38"/>
    </row>
    <row r="628" spans="1:13" x14ac:dyDescent="0.15">
      <c r="A628" s="589"/>
      <c r="B628" s="153"/>
      <c r="C628" s="68" t="s">
        <v>23</v>
      </c>
      <c r="D628" s="68"/>
      <c r="E628" s="69" t="s">
        <v>24</v>
      </c>
      <c r="F628" s="70">
        <v>4043</v>
      </c>
      <c r="G628" s="70" t="s">
        <v>26</v>
      </c>
      <c r="H628" s="579"/>
      <c r="I628" s="580"/>
      <c r="J628" s="580"/>
      <c r="K628" s="580"/>
      <c r="L628" s="581"/>
      <c r="M628" s="38"/>
    </row>
    <row r="629" spans="1:13" x14ac:dyDescent="0.15">
      <c r="A629" s="590"/>
      <c r="B629" s="154"/>
      <c r="C629" s="68" t="s">
        <v>41</v>
      </c>
      <c r="D629" s="68"/>
      <c r="E629" s="69" t="s">
        <v>24</v>
      </c>
      <c r="F629" s="70">
        <f>+ROUND(F628*5%,2)</f>
        <v>202.15</v>
      </c>
      <c r="G629" s="70"/>
      <c r="H629" s="582"/>
      <c r="I629" s="583"/>
      <c r="J629" s="583"/>
      <c r="K629" s="583"/>
      <c r="L629" s="584"/>
      <c r="M629" s="38"/>
    </row>
    <row r="630" spans="1:13" x14ac:dyDescent="0.15">
      <c r="A630" s="591"/>
      <c r="B630" s="155"/>
      <c r="C630" s="68"/>
      <c r="D630" s="68"/>
      <c r="E630" s="69" t="s">
        <v>24</v>
      </c>
      <c r="F630" s="70">
        <f>SUM(F628:F629)</f>
        <v>4245.1499999999996</v>
      </c>
      <c r="G630" s="70" t="s">
        <v>26</v>
      </c>
      <c r="H630" s="585"/>
      <c r="I630" s="586"/>
      <c r="J630" s="586"/>
      <c r="K630" s="586"/>
      <c r="L630" s="587"/>
      <c r="M630" s="38"/>
    </row>
    <row r="631" spans="1:13" x14ac:dyDescent="0.15">
      <c r="A631" s="592"/>
      <c r="B631" s="593"/>
      <c r="C631" s="593"/>
      <c r="D631" s="593"/>
      <c r="E631" s="593"/>
      <c r="F631" s="593"/>
      <c r="G631" s="593"/>
      <c r="H631" s="593"/>
      <c r="I631" s="593"/>
      <c r="J631" s="593"/>
      <c r="K631" s="593"/>
      <c r="L631" s="594"/>
      <c r="M631" s="38"/>
    </row>
    <row r="632" spans="1:13" ht="71.25" x14ac:dyDescent="0.15">
      <c r="A632" s="22">
        <v>28</v>
      </c>
      <c r="B632" s="234" t="s">
        <v>471</v>
      </c>
      <c r="C632" s="595" t="s">
        <v>347</v>
      </c>
      <c r="D632" s="596"/>
      <c r="E632" s="596"/>
      <c r="F632" s="596"/>
      <c r="G632" s="596"/>
      <c r="H632" s="596"/>
      <c r="I632" s="596"/>
      <c r="J632" s="596"/>
      <c r="K632" s="596"/>
      <c r="L632" s="600"/>
      <c r="M632" s="38"/>
    </row>
    <row r="633" spans="1:13" x14ac:dyDescent="0.15">
      <c r="A633" s="22"/>
      <c r="B633" s="22" t="s">
        <v>253</v>
      </c>
      <c r="C633" s="75" t="s">
        <v>252</v>
      </c>
      <c r="D633" s="69">
        <v>10</v>
      </c>
      <c r="E633" s="69">
        <v>3</v>
      </c>
      <c r="F633" s="69"/>
      <c r="G633" s="75"/>
      <c r="H633" s="69"/>
      <c r="I633" s="69">
        <f>D633*E633</f>
        <v>30</v>
      </c>
      <c r="J633" s="634"/>
      <c r="K633" s="635"/>
      <c r="L633" s="636"/>
      <c r="M633" s="38"/>
    </row>
    <row r="634" spans="1:13" x14ac:dyDescent="0.15">
      <c r="A634" s="601"/>
      <c r="B634" s="602"/>
      <c r="C634" s="602"/>
      <c r="D634" s="602"/>
      <c r="E634" s="602"/>
      <c r="F634" s="602"/>
      <c r="G634" s="602"/>
      <c r="H634" s="603"/>
      <c r="I634" s="132">
        <f>I633</f>
        <v>30</v>
      </c>
      <c r="J634" s="129" t="s">
        <v>241</v>
      </c>
      <c r="K634" s="134">
        <f>F637</f>
        <v>107.1</v>
      </c>
      <c r="L634" s="130">
        <f>ROUND(I634*K634,0)</f>
        <v>3213</v>
      </c>
      <c r="M634" s="38"/>
    </row>
    <row r="635" spans="1:13" x14ac:dyDescent="0.15">
      <c r="A635" s="589"/>
      <c r="B635" s="153"/>
      <c r="C635" s="68" t="s">
        <v>23</v>
      </c>
      <c r="D635" s="616"/>
      <c r="E635" s="69" t="s">
        <v>24</v>
      </c>
      <c r="F635" s="70">
        <v>102</v>
      </c>
      <c r="G635" s="70" t="s">
        <v>26</v>
      </c>
      <c r="H635" s="579"/>
      <c r="I635" s="580"/>
      <c r="J635" s="580"/>
      <c r="K635" s="580"/>
      <c r="L635" s="581"/>
      <c r="M635" s="38"/>
    </row>
    <row r="636" spans="1:13" x14ac:dyDescent="0.15">
      <c r="A636" s="590"/>
      <c r="B636" s="154"/>
      <c r="C636" s="68" t="s">
        <v>41</v>
      </c>
      <c r="D636" s="617"/>
      <c r="E636" s="69" t="s">
        <v>24</v>
      </c>
      <c r="F636" s="70">
        <f>+ROUND(F635*5%,2)</f>
        <v>5.0999999999999996</v>
      </c>
      <c r="G636" s="70"/>
      <c r="H636" s="582"/>
      <c r="I636" s="583"/>
      <c r="J636" s="583"/>
      <c r="K636" s="583"/>
      <c r="L636" s="584"/>
      <c r="M636" s="38"/>
    </row>
    <row r="637" spans="1:13" x14ac:dyDescent="0.15">
      <c r="A637" s="591"/>
      <c r="B637" s="155"/>
      <c r="C637" s="68"/>
      <c r="D637" s="618"/>
      <c r="E637" s="69" t="s">
        <v>24</v>
      </c>
      <c r="F637" s="70">
        <f>SUM(F635:F636)</f>
        <v>107.1</v>
      </c>
      <c r="G637" s="70" t="s">
        <v>26</v>
      </c>
      <c r="H637" s="585"/>
      <c r="I637" s="586"/>
      <c r="J637" s="586"/>
      <c r="K637" s="586"/>
      <c r="L637" s="587"/>
      <c r="M637" s="38"/>
    </row>
    <row r="638" spans="1:13" x14ac:dyDescent="0.15">
      <c r="A638" s="592"/>
      <c r="B638" s="593"/>
      <c r="C638" s="593"/>
      <c r="D638" s="593"/>
      <c r="E638" s="593"/>
      <c r="F638" s="593"/>
      <c r="G638" s="593"/>
      <c r="H638" s="593"/>
      <c r="I638" s="593"/>
      <c r="J638" s="593"/>
      <c r="K638" s="593"/>
      <c r="L638" s="594"/>
      <c r="M638" s="38"/>
    </row>
    <row r="639" spans="1:13" ht="71.25" x14ac:dyDescent="0.15">
      <c r="A639" s="22">
        <v>29</v>
      </c>
      <c r="B639" s="234" t="s">
        <v>472</v>
      </c>
      <c r="C639" s="595" t="s">
        <v>346</v>
      </c>
      <c r="D639" s="596"/>
      <c r="E639" s="596"/>
      <c r="F639" s="596"/>
      <c r="G639" s="596"/>
      <c r="H639" s="596"/>
      <c r="I639" s="596"/>
      <c r="J639" s="596"/>
      <c r="K639" s="596"/>
      <c r="L639" s="600"/>
      <c r="M639" s="38"/>
    </row>
    <row r="640" spans="1:13" x14ac:dyDescent="0.15">
      <c r="A640" s="22"/>
      <c r="B640" s="22" t="s">
        <v>255</v>
      </c>
      <c r="C640" s="75" t="s">
        <v>254</v>
      </c>
      <c r="D640" s="69">
        <v>10</v>
      </c>
      <c r="E640" s="69">
        <v>2</v>
      </c>
      <c r="F640" s="69"/>
      <c r="G640" s="75"/>
      <c r="H640" s="69"/>
      <c r="I640" s="69">
        <f>D640*E640</f>
        <v>20</v>
      </c>
      <c r="J640" s="634"/>
      <c r="K640" s="635"/>
      <c r="L640" s="636"/>
      <c r="M640" s="38"/>
    </row>
    <row r="641" spans="1:13" x14ac:dyDescent="0.15">
      <c r="A641" s="601"/>
      <c r="B641" s="602"/>
      <c r="C641" s="602"/>
      <c r="D641" s="602"/>
      <c r="E641" s="602"/>
      <c r="F641" s="602"/>
      <c r="G641" s="602"/>
      <c r="H641" s="603"/>
      <c r="I641" s="132">
        <f>I640</f>
        <v>20</v>
      </c>
      <c r="J641" s="129" t="s">
        <v>241</v>
      </c>
      <c r="K641" s="134">
        <f>F644</f>
        <v>107.1</v>
      </c>
      <c r="L641" s="130">
        <f>ROUND(I641*K641,0)</f>
        <v>2142</v>
      </c>
      <c r="M641" s="38"/>
    </row>
    <row r="642" spans="1:13" x14ac:dyDescent="0.15">
      <c r="A642" s="22"/>
      <c r="B642" s="22"/>
      <c r="C642" s="68" t="s">
        <v>23</v>
      </c>
      <c r="D642" s="68"/>
      <c r="E642" s="69" t="s">
        <v>24</v>
      </c>
      <c r="F642" s="70">
        <v>102</v>
      </c>
      <c r="G642" s="70" t="s">
        <v>26</v>
      </c>
      <c r="H642" s="579"/>
      <c r="I642" s="580"/>
      <c r="J642" s="580"/>
      <c r="K642" s="580"/>
      <c r="L642" s="581"/>
      <c r="M642" s="38"/>
    </row>
    <row r="643" spans="1:13" x14ac:dyDescent="0.15">
      <c r="A643" s="22"/>
      <c r="B643" s="22"/>
      <c r="C643" s="68" t="s">
        <v>41</v>
      </c>
      <c r="D643" s="68"/>
      <c r="E643" s="69" t="s">
        <v>24</v>
      </c>
      <c r="F643" s="70">
        <f>+ROUND(F642*5%,2)</f>
        <v>5.0999999999999996</v>
      </c>
      <c r="G643" s="70"/>
      <c r="H643" s="582"/>
      <c r="I643" s="583"/>
      <c r="J643" s="583"/>
      <c r="K643" s="583"/>
      <c r="L643" s="584"/>
      <c r="M643" s="38"/>
    </row>
    <row r="644" spans="1:13" x14ac:dyDescent="0.15">
      <c r="A644" s="22"/>
      <c r="B644" s="22"/>
      <c r="C644" s="68"/>
      <c r="D644" s="68"/>
      <c r="E644" s="69" t="s">
        <v>24</v>
      </c>
      <c r="F644" s="70">
        <f>SUM(F642:F643)</f>
        <v>107.1</v>
      </c>
      <c r="G644" s="70" t="s">
        <v>26</v>
      </c>
      <c r="H644" s="585"/>
      <c r="I644" s="586"/>
      <c r="J644" s="586"/>
      <c r="K644" s="586"/>
      <c r="L644" s="587"/>
      <c r="M644" s="38"/>
    </row>
    <row r="645" spans="1:13" x14ac:dyDescent="0.15">
      <c r="A645" s="592"/>
      <c r="B645" s="593"/>
      <c r="C645" s="593"/>
      <c r="D645" s="593"/>
      <c r="E645" s="593"/>
      <c r="F645" s="593"/>
      <c r="G645" s="593"/>
      <c r="H645" s="593"/>
      <c r="I645" s="593"/>
      <c r="J645" s="593"/>
      <c r="K645" s="593"/>
      <c r="L645" s="594"/>
      <c r="M645" s="38"/>
    </row>
    <row r="646" spans="1:13" ht="71.25" x14ac:dyDescent="0.15">
      <c r="A646" s="22">
        <v>30</v>
      </c>
      <c r="B646" s="234" t="s">
        <v>473</v>
      </c>
      <c r="C646" s="595" t="s">
        <v>343</v>
      </c>
      <c r="D646" s="596"/>
      <c r="E646" s="596"/>
      <c r="F646" s="596"/>
      <c r="G646" s="596"/>
      <c r="H646" s="596"/>
      <c r="I646" s="596"/>
      <c r="J646" s="596"/>
      <c r="K646" s="596"/>
      <c r="L646" s="600"/>
      <c r="M646" s="38"/>
    </row>
    <row r="647" spans="1:13" x14ac:dyDescent="0.15">
      <c r="A647" s="22"/>
      <c r="B647" s="22"/>
      <c r="C647" s="75"/>
      <c r="D647" s="69">
        <v>5</v>
      </c>
      <c r="E647" s="69">
        <v>1</v>
      </c>
      <c r="F647" s="69"/>
      <c r="G647" s="75"/>
      <c r="H647" s="69"/>
      <c r="I647" s="69">
        <f>D647*E647</f>
        <v>5</v>
      </c>
      <c r="J647" s="634"/>
      <c r="K647" s="635"/>
      <c r="L647" s="636"/>
      <c r="M647" s="38"/>
    </row>
    <row r="648" spans="1:13" x14ac:dyDescent="0.15">
      <c r="A648" s="601"/>
      <c r="B648" s="602"/>
      <c r="C648" s="602"/>
      <c r="D648" s="602"/>
      <c r="E648" s="602"/>
      <c r="F648" s="602"/>
      <c r="G648" s="602"/>
      <c r="H648" s="603"/>
      <c r="I648" s="132">
        <f>I647</f>
        <v>5</v>
      </c>
      <c r="J648" s="129" t="s">
        <v>241</v>
      </c>
      <c r="K648" s="134">
        <f>F651</f>
        <v>13.21</v>
      </c>
      <c r="L648" s="130">
        <f>ROUND(I648*K648,0)</f>
        <v>66</v>
      </c>
      <c r="M648" s="38"/>
    </row>
    <row r="649" spans="1:13" x14ac:dyDescent="0.15">
      <c r="A649" s="22"/>
      <c r="B649" s="22"/>
      <c r="C649" s="68" t="s">
        <v>23</v>
      </c>
      <c r="D649" s="68"/>
      <c r="E649" s="69" t="s">
        <v>24</v>
      </c>
      <c r="F649" s="70">
        <v>12.58</v>
      </c>
      <c r="G649" s="70" t="s">
        <v>26</v>
      </c>
      <c r="H649" s="579"/>
      <c r="I649" s="580"/>
      <c r="J649" s="580"/>
      <c r="K649" s="580"/>
      <c r="L649" s="581"/>
      <c r="M649" s="38"/>
    </row>
    <row r="650" spans="1:13" x14ac:dyDescent="0.15">
      <c r="A650" s="22"/>
      <c r="B650" s="22"/>
      <c r="C650" s="68" t="s">
        <v>41</v>
      </c>
      <c r="D650" s="68"/>
      <c r="E650" s="69" t="s">
        <v>24</v>
      </c>
      <c r="F650" s="70">
        <f>+ROUND(F649*5%,2)</f>
        <v>0.63</v>
      </c>
      <c r="G650" s="70"/>
      <c r="H650" s="582"/>
      <c r="I650" s="583"/>
      <c r="J650" s="583"/>
      <c r="K650" s="583"/>
      <c r="L650" s="584"/>
      <c r="M650" s="38"/>
    </row>
    <row r="651" spans="1:13" x14ac:dyDescent="0.15">
      <c r="A651" s="22"/>
      <c r="B651" s="22"/>
      <c r="C651" s="68"/>
      <c r="D651" s="68"/>
      <c r="E651" s="69" t="s">
        <v>24</v>
      </c>
      <c r="F651" s="70">
        <f>SUM(F649:F650)</f>
        <v>13.21</v>
      </c>
      <c r="G651" s="70" t="s">
        <v>26</v>
      </c>
      <c r="H651" s="585"/>
      <c r="I651" s="586"/>
      <c r="J651" s="586"/>
      <c r="K651" s="586"/>
      <c r="L651" s="587"/>
      <c r="M651" s="38"/>
    </row>
    <row r="652" spans="1:13" x14ac:dyDescent="0.15">
      <c r="A652" s="592"/>
      <c r="B652" s="593"/>
      <c r="C652" s="593"/>
      <c r="D652" s="593"/>
      <c r="E652" s="593"/>
      <c r="F652" s="593"/>
      <c r="G652" s="593"/>
      <c r="H652" s="593"/>
      <c r="I652" s="593"/>
      <c r="J652" s="593"/>
      <c r="K652" s="593"/>
      <c r="L652" s="594"/>
      <c r="M652" s="38"/>
    </row>
    <row r="653" spans="1:13" ht="57.75" x14ac:dyDescent="0.15">
      <c r="A653" s="22">
        <v>31</v>
      </c>
      <c r="B653" s="234" t="s">
        <v>483</v>
      </c>
      <c r="C653" s="796" t="s">
        <v>344</v>
      </c>
      <c r="D653" s="797"/>
      <c r="E653" s="797"/>
      <c r="F653" s="797"/>
      <c r="G653" s="797"/>
      <c r="H653" s="797"/>
      <c r="I653" s="797"/>
      <c r="J653" s="797"/>
      <c r="K653" s="797"/>
      <c r="L653" s="839"/>
      <c r="M653" s="38"/>
    </row>
    <row r="654" spans="1:13" x14ac:dyDescent="0.15">
      <c r="A654" s="22"/>
      <c r="B654" s="22"/>
      <c r="C654" s="54"/>
      <c r="D654" s="50">
        <v>5</v>
      </c>
      <c r="E654" s="50">
        <v>1</v>
      </c>
      <c r="F654" s="50"/>
      <c r="G654" s="54"/>
      <c r="H654" s="50"/>
      <c r="I654" s="50">
        <f>D654*E654</f>
        <v>5</v>
      </c>
      <c r="J654" s="22"/>
      <c r="K654" s="60"/>
      <c r="L654" s="60"/>
      <c r="M654" s="38"/>
    </row>
    <row r="655" spans="1:13" x14ac:dyDescent="0.15">
      <c r="A655" s="601"/>
      <c r="B655" s="602"/>
      <c r="C655" s="602"/>
      <c r="D655" s="602"/>
      <c r="E655" s="602"/>
      <c r="F655" s="602"/>
      <c r="G655" s="602"/>
      <c r="H655" s="603"/>
      <c r="I655" s="132">
        <f>I654</f>
        <v>5</v>
      </c>
      <c r="J655" s="129" t="s">
        <v>241</v>
      </c>
      <c r="K655" s="134">
        <f>F658</f>
        <v>1104.5999999999999</v>
      </c>
      <c r="L655" s="130">
        <f>ROUND(I655*K655,0)</f>
        <v>5523</v>
      </c>
      <c r="M655" s="38"/>
    </row>
    <row r="656" spans="1:13" x14ac:dyDescent="0.15">
      <c r="A656" s="589"/>
      <c r="B656" s="153"/>
      <c r="C656" s="68" t="s">
        <v>23</v>
      </c>
      <c r="D656" s="616"/>
      <c r="E656" s="69" t="s">
        <v>24</v>
      </c>
      <c r="F656" s="70">
        <v>1052</v>
      </c>
      <c r="G656" s="70" t="s">
        <v>26</v>
      </c>
      <c r="H656" s="579"/>
      <c r="I656" s="580"/>
      <c r="J656" s="580"/>
      <c r="K656" s="580"/>
      <c r="L656" s="581"/>
      <c r="M656" s="38"/>
    </row>
    <row r="657" spans="1:13" x14ac:dyDescent="0.15">
      <c r="A657" s="590"/>
      <c r="B657" s="154"/>
      <c r="C657" s="68" t="s">
        <v>41</v>
      </c>
      <c r="D657" s="617"/>
      <c r="E657" s="69" t="s">
        <v>24</v>
      </c>
      <c r="F657" s="70">
        <f>+ROUND(F656*5%,2)</f>
        <v>52.6</v>
      </c>
      <c r="G657" s="70"/>
      <c r="H657" s="582"/>
      <c r="I657" s="583"/>
      <c r="J657" s="583"/>
      <c r="K657" s="583"/>
      <c r="L657" s="584"/>
      <c r="M657" s="38"/>
    </row>
    <row r="658" spans="1:13" x14ac:dyDescent="0.15">
      <c r="A658" s="591"/>
      <c r="B658" s="155"/>
      <c r="C658" s="68"/>
      <c r="D658" s="618"/>
      <c r="E658" s="69" t="s">
        <v>24</v>
      </c>
      <c r="F658" s="70">
        <f>SUM(F656:F657)</f>
        <v>1104.5999999999999</v>
      </c>
      <c r="G658" s="70" t="s">
        <v>26</v>
      </c>
      <c r="H658" s="585"/>
      <c r="I658" s="586"/>
      <c r="J658" s="586"/>
      <c r="K658" s="586"/>
      <c r="L658" s="587"/>
      <c r="M658" s="38"/>
    </row>
    <row r="659" spans="1:13" x14ac:dyDescent="0.15">
      <c r="A659" s="592"/>
      <c r="B659" s="593"/>
      <c r="C659" s="593"/>
      <c r="D659" s="593"/>
      <c r="E659" s="593"/>
      <c r="F659" s="593"/>
      <c r="G659" s="593"/>
      <c r="H659" s="593"/>
      <c r="I659" s="593"/>
      <c r="J659" s="593"/>
      <c r="K659" s="593"/>
      <c r="L659" s="594"/>
      <c r="M659" s="38"/>
    </row>
    <row r="660" spans="1:13" ht="71.25" x14ac:dyDescent="0.15">
      <c r="A660" s="22">
        <v>32</v>
      </c>
      <c r="B660" s="234" t="s">
        <v>474</v>
      </c>
      <c r="C660" s="595" t="s">
        <v>345</v>
      </c>
      <c r="D660" s="596"/>
      <c r="E660" s="596"/>
      <c r="F660" s="596"/>
      <c r="G660" s="596"/>
      <c r="H660" s="596"/>
      <c r="I660" s="596"/>
      <c r="J660" s="596"/>
      <c r="K660" s="596"/>
      <c r="L660" s="600"/>
      <c r="M660" s="38"/>
    </row>
    <row r="661" spans="1:13" x14ac:dyDescent="0.15">
      <c r="A661" s="22"/>
      <c r="B661" s="22"/>
      <c r="C661" s="75"/>
      <c r="D661" s="69">
        <v>10</v>
      </c>
      <c r="E661" s="69">
        <v>2</v>
      </c>
      <c r="F661" s="69"/>
      <c r="G661" s="75"/>
      <c r="H661" s="69"/>
      <c r="I661" s="69">
        <f>D661*E661</f>
        <v>20</v>
      </c>
      <c r="J661" s="634"/>
      <c r="K661" s="635"/>
      <c r="L661" s="636"/>
      <c r="M661" s="38"/>
    </row>
    <row r="662" spans="1:13" x14ac:dyDescent="0.15">
      <c r="A662" s="601"/>
      <c r="B662" s="602"/>
      <c r="C662" s="602"/>
      <c r="D662" s="602"/>
      <c r="E662" s="602"/>
      <c r="F662" s="602"/>
      <c r="G662" s="602"/>
      <c r="H662" s="603"/>
      <c r="I662" s="132">
        <f>I661</f>
        <v>20</v>
      </c>
      <c r="J662" s="129" t="s">
        <v>241</v>
      </c>
      <c r="K662" s="134">
        <f>F665</f>
        <v>248.85</v>
      </c>
      <c r="L662" s="130">
        <f>ROUND(I662*K662,0)</f>
        <v>4977</v>
      </c>
      <c r="M662" s="38"/>
    </row>
    <row r="663" spans="1:13" x14ac:dyDescent="0.15">
      <c r="A663" s="589"/>
      <c r="B663" s="153"/>
      <c r="C663" s="68" t="s">
        <v>23</v>
      </c>
      <c r="D663" s="616"/>
      <c r="E663" s="69" t="s">
        <v>24</v>
      </c>
      <c r="F663" s="70">
        <v>237</v>
      </c>
      <c r="G663" s="70" t="s">
        <v>26</v>
      </c>
      <c r="H663" s="579"/>
      <c r="I663" s="580"/>
      <c r="J663" s="580"/>
      <c r="K663" s="580"/>
      <c r="L663" s="581"/>
      <c r="M663" s="38"/>
    </row>
    <row r="664" spans="1:13" x14ac:dyDescent="0.15">
      <c r="A664" s="590"/>
      <c r="B664" s="154"/>
      <c r="C664" s="68" t="s">
        <v>41</v>
      </c>
      <c r="D664" s="617"/>
      <c r="E664" s="69" t="s">
        <v>24</v>
      </c>
      <c r="F664" s="70">
        <f>+ROUND(F663*5%,2)</f>
        <v>11.85</v>
      </c>
      <c r="G664" s="70"/>
      <c r="H664" s="582"/>
      <c r="I664" s="583"/>
      <c r="J664" s="583"/>
      <c r="K664" s="583"/>
      <c r="L664" s="584"/>
      <c r="M664" s="38"/>
    </row>
    <row r="665" spans="1:13" x14ac:dyDescent="0.15">
      <c r="A665" s="591"/>
      <c r="B665" s="155"/>
      <c r="C665" s="68"/>
      <c r="D665" s="618"/>
      <c r="E665" s="69" t="s">
        <v>24</v>
      </c>
      <c r="F665" s="70">
        <f>SUM(F663:F664)</f>
        <v>248.85</v>
      </c>
      <c r="G665" s="70" t="s">
        <v>26</v>
      </c>
      <c r="H665" s="585"/>
      <c r="I665" s="586"/>
      <c r="J665" s="586"/>
      <c r="K665" s="586"/>
      <c r="L665" s="587"/>
      <c r="M665" s="38"/>
    </row>
    <row r="666" spans="1:13" x14ac:dyDescent="0.15">
      <c r="A666" s="592"/>
      <c r="B666" s="593"/>
      <c r="C666" s="593"/>
      <c r="D666" s="593"/>
      <c r="E666" s="593"/>
      <c r="F666" s="593"/>
      <c r="G666" s="593"/>
      <c r="H666" s="593"/>
      <c r="I666" s="593"/>
      <c r="J666" s="593"/>
      <c r="K666" s="593"/>
      <c r="L666" s="594"/>
      <c r="M666" s="38"/>
    </row>
    <row r="667" spans="1:13" ht="174.75" customHeight="1" x14ac:dyDescent="0.15">
      <c r="A667" s="22">
        <v>33</v>
      </c>
      <c r="B667" s="234" t="s">
        <v>475</v>
      </c>
      <c r="C667" s="595" t="s">
        <v>275</v>
      </c>
      <c r="D667" s="596"/>
      <c r="E667" s="596"/>
      <c r="F667" s="596"/>
      <c r="G667" s="596"/>
      <c r="H667" s="596"/>
      <c r="I667" s="596"/>
      <c r="J667" s="596"/>
      <c r="K667" s="596"/>
      <c r="L667" s="600"/>
      <c r="M667" s="38"/>
    </row>
    <row r="668" spans="1:13" x14ac:dyDescent="0.15">
      <c r="A668" s="589"/>
      <c r="B668" s="153"/>
      <c r="C668" s="75" t="s">
        <v>92</v>
      </c>
      <c r="D668" s="616"/>
      <c r="E668" s="69">
        <v>1</v>
      </c>
      <c r="F668" s="69">
        <v>2.35</v>
      </c>
      <c r="G668" s="75"/>
      <c r="H668" s="70">
        <v>3</v>
      </c>
      <c r="I668" s="70">
        <f>E668*F668*H668</f>
        <v>7.0500000000000007</v>
      </c>
      <c r="J668" s="607"/>
      <c r="K668" s="608"/>
      <c r="L668" s="609"/>
      <c r="M668" s="38"/>
    </row>
    <row r="669" spans="1:13" x14ac:dyDescent="0.15">
      <c r="A669" s="590"/>
      <c r="B669" s="154"/>
      <c r="C669" s="75" t="s">
        <v>174</v>
      </c>
      <c r="D669" s="617"/>
      <c r="E669" s="69">
        <v>1</v>
      </c>
      <c r="F669" s="69">
        <v>1.53</v>
      </c>
      <c r="G669" s="75"/>
      <c r="H669" s="70">
        <v>1.5</v>
      </c>
      <c r="I669" s="70">
        <f t="shared" ref="I669:I677" si="37">E669*F669*H669</f>
        <v>2.2949999999999999</v>
      </c>
      <c r="J669" s="610"/>
      <c r="K669" s="611"/>
      <c r="L669" s="612"/>
      <c r="M669" s="38"/>
    </row>
    <row r="670" spans="1:13" x14ac:dyDescent="0.15">
      <c r="A670" s="590"/>
      <c r="B670" s="154"/>
      <c r="C670" s="75" t="s">
        <v>175</v>
      </c>
      <c r="D670" s="617"/>
      <c r="E670" s="69">
        <v>1</v>
      </c>
      <c r="F670" s="69">
        <v>0.80500000000000005</v>
      </c>
      <c r="G670" s="75"/>
      <c r="H670" s="70">
        <v>0.6</v>
      </c>
      <c r="I670" s="70">
        <f t="shared" si="37"/>
        <v>0.48299999999999998</v>
      </c>
      <c r="J670" s="610"/>
      <c r="K670" s="611"/>
      <c r="L670" s="612"/>
      <c r="M670" s="38"/>
    </row>
    <row r="671" spans="1:13" x14ac:dyDescent="0.15">
      <c r="A671" s="590"/>
      <c r="B671" s="154"/>
      <c r="C671" s="75" t="s">
        <v>176</v>
      </c>
      <c r="D671" s="617"/>
      <c r="E671" s="69">
        <v>1</v>
      </c>
      <c r="F671" s="69">
        <v>1.53</v>
      </c>
      <c r="G671" s="75"/>
      <c r="H671" s="70">
        <v>1.5</v>
      </c>
      <c r="I671" s="70">
        <f t="shared" si="37"/>
        <v>2.2949999999999999</v>
      </c>
      <c r="J671" s="610"/>
      <c r="K671" s="611"/>
      <c r="L671" s="612"/>
      <c r="M671" s="38"/>
    </row>
    <row r="672" spans="1:13" x14ac:dyDescent="0.15">
      <c r="A672" s="590"/>
      <c r="B672" s="154"/>
      <c r="C672" s="75" t="s">
        <v>178</v>
      </c>
      <c r="D672" s="617"/>
      <c r="E672" s="69">
        <v>1</v>
      </c>
      <c r="F672" s="69">
        <v>1.5</v>
      </c>
      <c r="G672" s="75"/>
      <c r="H672" s="70">
        <v>1.5</v>
      </c>
      <c r="I672" s="70">
        <f t="shared" si="37"/>
        <v>2.25</v>
      </c>
      <c r="J672" s="610"/>
      <c r="K672" s="611"/>
      <c r="L672" s="612"/>
      <c r="M672" s="38"/>
    </row>
    <row r="673" spans="1:13" x14ac:dyDescent="0.15">
      <c r="A673" s="590"/>
      <c r="B673" s="154"/>
      <c r="C673" s="75" t="s">
        <v>179</v>
      </c>
      <c r="D673" s="617"/>
      <c r="E673" s="69">
        <v>1</v>
      </c>
      <c r="F673" s="69">
        <v>1.53</v>
      </c>
      <c r="G673" s="75"/>
      <c r="H673" s="70">
        <v>1.5</v>
      </c>
      <c r="I673" s="70">
        <f t="shared" si="37"/>
        <v>2.2949999999999999</v>
      </c>
      <c r="J673" s="610"/>
      <c r="K673" s="611"/>
      <c r="L673" s="612"/>
      <c r="M673" s="38"/>
    </row>
    <row r="674" spans="1:13" x14ac:dyDescent="0.15">
      <c r="A674" s="590"/>
      <c r="B674" s="154"/>
      <c r="C674" s="75" t="s">
        <v>175</v>
      </c>
      <c r="D674" s="617"/>
      <c r="E674" s="69">
        <v>1</v>
      </c>
      <c r="F674" s="69">
        <v>0.84</v>
      </c>
      <c r="G674" s="75"/>
      <c r="H674" s="70">
        <v>0.6</v>
      </c>
      <c r="I674" s="70">
        <f t="shared" si="37"/>
        <v>0.504</v>
      </c>
      <c r="J674" s="610"/>
      <c r="K674" s="611"/>
      <c r="L674" s="612"/>
      <c r="M674" s="38"/>
    </row>
    <row r="675" spans="1:13" x14ac:dyDescent="0.15">
      <c r="A675" s="590"/>
      <c r="B675" s="154"/>
      <c r="C675" s="75" t="s">
        <v>180</v>
      </c>
      <c r="D675" s="617"/>
      <c r="E675" s="69">
        <v>1</v>
      </c>
      <c r="F675" s="69">
        <v>1.53</v>
      </c>
      <c r="G675" s="75"/>
      <c r="H675" s="70">
        <v>1.5</v>
      </c>
      <c r="I675" s="70">
        <f t="shared" si="37"/>
        <v>2.2949999999999999</v>
      </c>
      <c r="J675" s="610"/>
      <c r="K675" s="611"/>
      <c r="L675" s="612"/>
      <c r="M675" s="38"/>
    </row>
    <row r="676" spans="1:13" x14ac:dyDescent="0.15">
      <c r="A676" s="590"/>
      <c r="B676" s="154"/>
      <c r="C676" s="75" t="s">
        <v>175</v>
      </c>
      <c r="D676" s="617"/>
      <c r="E676" s="69">
        <v>1</v>
      </c>
      <c r="F676" s="69">
        <v>0.87</v>
      </c>
      <c r="G676" s="75"/>
      <c r="H676" s="70">
        <v>0.6</v>
      </c>
      <c r="I676" s="70">
        <f t="shared" si="37"/>
        <v>0.52200000000000002</v>
      </c>
      <c r="J676" s="610"/>
      <c r="K676" s="611"/>
      <c r="L676" s="612"/>
      <c r="M676" s="38"/>
    </row>
    <row r="677" spans="1:13" x14ac:dyDescent="0.15">
      <c r="A677" s="591"/>
      <c r="B677" s="155"/>
      <c r="C677" s="75" t="s">
        <v>181</v>
      </c>
      <c r="D677" s="618"/>
      <c r="E677" s="69">
        <v>1</v>
      </c>
      <c r="F677" s="69">
        <v>1.53</v>
      </c>
      <c r="G677" s="75"/>
      <c r="H677" s="70">
        <v>1.5</v>
      </c>
      <c r="I677" s="70">
        <f t="shared" si="37"/>
        <v>2.2949999999999999</v>
      </c>
      <c r="J677" s="613"/>
      <c r="K677" s="614"/>
      <c r="L677" s="615"/>
      <c r="M677" s="38"/>
    </row>
    <row r="678" spans="1:13" x14ac:dyDescent="0.15">
      <c r="A678" s="601"/>
      <c r="B678" s="602"/>
      <c r="C678" s="602"/>
      <c r="D678" s="602"/>
      <c r="E678" s="602"/>
      <c r="F678" s="602"/>
      <c r="G678" s="602"/>
      <c r="H678" s="603"/>
      <c r="I678" s="123">
        <f>SUM(I668:I677)</f>
        <v>22.283999999999999</v>
      </c>
      <c r="J678" s="132" t="s">
        <v>10</v>
      </c>
      <c r="K678" s="134">
        <f>F681</f>
        <v>6878.55</v>
      </c>
      <c r="L678" s="130">
        <f>ROUND(I678*K678,0)</f>
        <v>153282</v>
      </c>
      <c r="M678" s="38"/>
    </row>
    <row r="679" spans="1:13" x14ac:dyDescent="0.15">
      <c r="A679" s="589"/>
      <c r="B679" s="153"/>
      <c r="C679" s="68" t="s">
        <v>23</v>
      </c>
      <c r="D679" s="616"/>
      <c r="E679" s="69" t="s">
        <v>24</v>
      </c>
      <c r="F679" s="70">
        <v>6551</v>
      </c>
      <c r="G679" s="70" t="s">
        <v>26</v>
      </c>
      <c r="H679" s="579"/>
      <c r="I679" s="580"/>
      <c r="J679" s="580"/>
      <c r="K679" s="580"/>
      <c r="L679" s="581"/>
      <c r="M679" s="38"/>
    </row>
    <row r="680" spans="1:13" x14ac:dyDescent="0.15">
      <c r="A680" s="590"/>
      <c r="B680" s="154"/>
      <c r="C680" s="68" t="s">
        <v>41</v>
      </c>
      <c r="D680" s="617"/>
      <c r="E680" s="69" t="s">
        <v>24</v>
      </c>
      <c r="F680" s="70">
        <f>+ROUND(F679*5%,2)</f>
        <v>327.55</v>
      </c>
      <c r="G680" s="70"/>
      <c r="H680" s="582"/>
      <c r="I680" s="583"/>
      <c r="J680" s="583"/>
      <c r="K680" s="583"/>
      <c r="L680" s="584"/>
      <c r="M680" s="38"/>
    </row>
    <row r="681" spans="1:13" x14ac:dyDescent="0.15">
      <c r="A681" s="591"/>
      <c r="B681" s="155"/>
      <c r="C681" s="68"/>
      <c r="D681" s="618"/>
      <c r="E681" s="69" t="s">
        <v>24</v>
      </c>
      <c r="F681" s="70">
        <f>SUM(F679:F680)</f>
        <v>6878.55</v>
      </c>
      <c r="G681" s="70" t="s">
        <v>26</v>
      </c>
      <c r="H681" s="585"/>
      <c r="I681" s="586"/>
      <c r="J681" s="586"/>
      <c r="K681" s="586"/>
      <c r="L681" s="587"/>
      <c r="M681" s="38"/>
    </row>
    <row r="682" spans="1:13" x14ac:dyDescent="0.15">
      <c r="A682" s="592"/>
      <c r="B682" s="593"/>
      <c r="C682" s="593"/>
      <c r="D682" s="593"/>
      <c r="E682" s="593"/>
      <c r="F682" s="593"/>
      <c r="G682" s="593"/>
      <c r="H682" s="593"/>
      <c r="I682" s="593"/>
      <c r="J682" s="593"/>
      <c r="K682" s="593"/>
      <c r="L682" s="594"/>
      <c r="M682" s="38"/>
    </row>
    <row r="683" spans="1:13" ht="162.75" customHeight="1" x14ac:dyDescent="0.15">
      <c r="A683" s="22">
        <v>34</v>
      </c>
      <c r="B683" s="234" t="s">
        <v>476</v>
      </c>
      <c r="C683" s="595" t="s">
        <v>276</v>
      </c>
      <c r="D683" s="596"/>
      <c r="E683" s="596"/>
      <c r="F683" s="596"/>
      <c r="G683" s="596"/>
      <c r="H683" s="596"/>
      <c r="I683" s="596"/>
      <c r="J683" s="596"/>
      <c r="K683" s="596"/>
      <c r="L683" s="600"/>
      <c r="M683" s="38"/>
    </row>
    <row r="684" spans="1:13" x14ac:dyDescent="0.15">
      <c r="A684" s="22"/>
      <c r="B684" s="22">
        <v>12.93</v>
      </c>
      <c r="C684" s="68" t="s">
        <v>256</v>
      </c>
      <c r="D684" s="68">
        <v>5</v>
      </c>
      <c r="E684" s="69">
        <f>2.4*2+1</f>
        <v>5.8</v>
      </c>
      <c r="F684" s="70"/>
      <c r="G684" s="70"/>
      <c r="H684" s="69"/>
      <c r="I684" s="69">
        <f>D684*E684</f>
        <v>29</v>
      </c>
      <c r="J684" s="634"/>
      <c r="K684" s="635"/>
      <c r="L684" s="636"/>
      <c r="M684" s="38"/>
    </row>
    <row r="685" spans="1:13" x14ac:dyDescent="0.15">
      <c r="A685" s="601"/>
      <c r="B685" s="602"/>
      <c r="C685" s="602"/>
      <c r="D685" s="602"/>
      <c r="E685" s="602"/>
      <c r="F685" s="602"/>
      <c r="G685" s="602"/>
      <c r="H685" s="603"/>
      <c r="I685" s="132">
        <f>I684</f>
        <v>29</v>
      </c>
      <c r="J685" s="132" t="s">
        <v>257</v>
      </c>
      <c r="K685" s="134">
        <f>F688</f>
        <v>737.1</v>
      </c>
      <c r="L685" s="130">
        <f>ROUND(I685*K685,0)</f>
        <v>21376</v>
      </c>
      <c r="M685" s="38"/>
    </row>
    <row r="686" spans="1:13" x14ac:dyDescent="0.15">
      <c r="A686" s="589"/>
      <c r="B686" s="153"/>
      <c r="C686" s="68" t="s">
        <v>23</v>
      </c>
      <c r="D686" s="616"/>
      <c r="E686" s="69" t="s">
        <v>24</v>
      </c>
      <c r="F686" s="70">
        <v>702</v>
      </c>
      <c r="G686" s="70" t="s">
        <v>26</v>
      </c>
      <c r="H686" s="579"/>
      <c r="I686" s="580"/>
      <c r="J686" s="580"/>
      <c r="K686" s="580"/>
      <c r="L686" s="581"/>
      <c r="M686" s="38"/>
    </row>
    <row r="687" spans="1:13" x14ac:dyDescent="0.15">
      <c r="A687" s="590"/>
      <c r="B687" s="154"/>
      <c r="C687" s="68" t="s">
        <v>41</v>
      </c>
      <c r="D687" s="617"/>
      <c r="E687" s="69" t="s">
        <v>24</v>
      </c>
      <c r="F687" s="70">
        <f>+ROUND(F686*5%,2)</f>
        <v>35.1</v>
      </c>
      <c r="G687" s="70"/>
      <c r="H687" s="582"/>
      <c r="I687" s="583"/>
      <c r="J687" s="583"/>
      <c r="K687" s="583"/>
      <c r="L687" s="584"/>
      <c r="M687" s="38"/>
    </row>
    <row r="688" spans="1:13" x14ac:dyDescent="0.15">
      <c r="A688" s="591"/>
      <c r="B688" s="155"/>
      <c r="C688" s="68"/>
      <c r="D688" s="618"/>
      <c r="E688" s="69" t="s">
        <v>24</v>
      </c>
      <c r="F688" s="70">
        <f>SUM(F686:F687)</f>
        <v>737.1</v>
      </c>
      <c r="G688" s="70" t="s">
        <v>26</v>
      </c>
      <c r="H688" s="585"/>
      <c r="I688" s="586"/>
      <c r="J688" s="586"/>
      <c r="K688" s="586"/>
      <c r="L688" s="587"/>
      <c r="M688" s="38"/>
    </row>
    <row r="689" spans="1:13" x14ac:dyDescent="0.15">
      <c r="A689" s="592"/>
      <c r="B689" s="593"/>
      <c r="C689" s="593"/>
      <c r="D689" s="593"/>
      <c r="E689" s="593"/>
      <c r="F689" s="593"/>
      <c r="G689" s="593"/>
      <c r="H689" s="593"/>
      <c r="I689" s="593"/>
      <c r="J689" s="593"/>
      <c r="K689" s="593"/>
      <c r="L689" s="594"/>
      <c r="M689" s="38"/>
    </row>
    <row r="690" spans="1:13" ht="156.75" customHeight="1" x14ac:dyDescent="0.15">
      <c r="A690" s="22">
        <v>35</v>
      </c>
      <c r="B690" s="234" t="s">
        <v>477</v>
      </c>
      <c r="C690" s="595" t="s">
        <v>277</v>
      </c>
      <c r="D690" s="596"/>
      <c r="E690" s="596"/>
      <c r="F690" s="596"/>
      <c r="G690" s="596"/>
      <c r="H690" s="596"/>
      <c r="I690" s="596"/>
      <c r="J690" s="596"/>
      <c r="K690" s="596"/>
      <c r="L690" s="600"/>
      <c r="M690" s="38"/>
    </row>
    <row r="691" spans="1:13" x14ac:dyDescent="0.15">
      <c r="A691" s="22"/>
      <c r="B691" s="22" t="s">
        <v>259</v>
      </c>
      <c r="C691" s="75" t="s">
        <v>258</v>
      </c>
      <c r="D691" s="69"/>
      <c r="E691" s="69">
        <v>5</v>
      </c>
      <c r="F691" s="69">
        <v>1</v>
      </c>
      <c r="G691" s="75"/>
      <c r="H691" s="69">
        <v>2.4</v>
      </c>
      <c r="I691" s="69">
        <f>E691*F691*H691</f>
        <v>12</v>
      </c>
      <c r="J691" s="634"/>
      <c r="K691" s="635"/>
      <c r="L691" s="636"/>
      <c r="M691" s="38"/>
    </row>
    <row r="692" spans="1:13" x14ac:dyDescent="0.15">
      <c r="A692" s="601"/>
      <c r="B692" s="602"/>
      <c r="C692" s="602"/>
      <c r="D692" s="602"/>
      <c r="E692" s="602"/>
      <c r="F692" s="602"/>
      <c r="G692" s="602"/>
      <c r="H692" s="603"/>
      <c r="I692" s="132">
        <f>I691</f>
        <v>12</v>
      </c>
      <c r="J692" s="133" t="s">
        <v>10</v>
      </c>
      <c r="K692" s="134">
        <f>F695</f>
        <v>3659.25</v>
      </c>
      <c r="L692" s="130">
        <f>ROUND(I692*K692,0)</f>
        <v>43911</v>
      </c>
      <c r="M692" s="38"/>
    </row>
    <row r="693" spans="1:13" x14ac:dyDescent="0.15">
      <c r="A693" s="589"/>
      <c r="B693" s="153"/>
      <c r="C693" s="68" t="s">
        <v>23</v>
      </c>
      <c r="D693" s="616"/>
      <c r="E693" s="69" t="s">
        <v>24</v>
      </c>
      <c r="F693" s="70">
        <v>3485</v>
      </c>
      <c r="G693" s="70" t="s">
        <v>26</v>
      </c>
      <c r="H693" s="579"/>
      <c r="I693" s="580"/>
      <c r="J693" s="580"/>
      <c r="K693" s="580"/>
      <c r="L693" s="581"/>
      <c r="M693" s="38"/>
    </row>
    <row r="694" spans="1:13" x14ac:dyDescent="0.15">
      <c r="A694" s="590"/>
      <c r="B694" s="154"/>
      <c r="C694" s="68" t="s">
        <v>41</v>
      </c>
      <c r="D694" s="617"/>
      <c r="E694" s="69" t="s">
        <v>24</v>
      </c>
      <c r="F694" s="70">
        <f>+ROUND(F693*5%,2)</f>
        <v>174.25</v>
      </c>
      <c r="G694" s="70"/>
      <c r="H694" s="582"/>
      <c r="I694" s="583"/>
      <c r="J694" s="583"/>
      <c r="K694" s="583"/>
      <c r="L694" s="584"/>
      <c r="M694" s="38"/>
    </row>
    <row r="695" spans="1:13" x14ac:dyDescent="0.15">
      <c r="A695" s="591"/>
      <c r="B695" s="155"/>
      <c r="C695" s="68"/>
      <c r="D695" s="618"/>
      <c r="E695" s="69" t="s">
        <v>24</v>
      </c>
      <c r="F695" s="70">
        <f>SUM(F693:F694)</f>
        <v>3659.25</v>
      </c>
      <c r="G695" s="70" t="s">
        <v>26</v>
      </c>
      <c r="H695" s="585"/>
      <c r="I695" s="586"/>
      <c r="J695" s="586"/>
      <c r="K695" s="586"/>
      <c r="L695" s="587"/>
      <c r="M695" s="38"/>
    </row>
    <row r="696" spans="1:13" x14ac:dyDescent="0.15">
      <c r="A696" s="592"/>
      <c r="B696" s="593"/>
      <c r="C696" s="593"/>
      <c r="D696" s="593"/>
      <c r="E696" s="593"/>
      <c r="F696" s="593"/>
      <c r="G696" s="593"/>
      <c r="H696" s="593"/>
      <c r="I696" s="593"/>
      <c r="J696" s="593"/>
      <c r="K696" s="593"/>
      <c r="L696" s="594"/>
      <c r="M696" s="38"/>
    </row>
    <row r="697" spans="1:13" ht="146.25" customHeight="1" x14ac:dyDescent="0.15">
      <c r="A697" s="228">
        <v>36</v>
      </c>
      <c r="B697" s="234" t="s">
        <v>478</v>
      </c>
      <c r="C697" s="595" t="s">
        <v>278</v>
      </c>
      <c r="D697" s="596"/>
      <c r="E697" s="596"/>
      <c r="F697" s="596"/>
      <c r="G697" s="596"/>
      <c r="H697" s="596"/>
      <c r="I697" s="596"/>
      <c r="J697" s="596"/>
      <c r="K697" s="596"/>
      <c r="L697" s="600"/>
      <c r="M697" s="38"/>
    </row>
    <row r="698" spans="1:13" x14ac:dyDescent="0.15">
      <c r="A698" s="589"/>
      <c r="B698" s="153"/>
      <c r="C698" s="75" t="s">
        <v>196</v>
      </c>
      <c r="D698" s="69"/>
      <c r="E698" s="69">
        <v>1</v>
      </c>
      <c r="F698" s="70">
        <v>3.3959999999999999</v>
      </c>
      <c r="G698" s="72"/>
      <c r="H698" s="78"/>
      <c r="I698" s="74">
        <f>F698*E698</f>
        <v>3.3959999999999999</v>
      </c>
      <c r="J698" s="607"/>
      <c r="K698" s="608"/>
      <c r="L698" s="609"/>
      <c r="M698" s="38"/>
    </row>
    <row r="699" spans="1:13" x14ac:dyDescent="0.15">
      <c r="A699" s="590"/>
      <c r="B699" s="154"/>
      <c r="C699" s="75" t="s">
        <v>196</v>
      </c>
      <c r="D699" s="69"/>
      <c r="E699" s="69">
        <v>1</v>
      </c>
      <c r="F699" s="70">
        <v>3.3959999999999999</v>
      </c>
      <c r="G699" s="72"/>
      <c r="H699" s="78"/>
      <c r="I699" s="74">
        <f>F699*E699</f>
        <v>3.3959999999999999</v>
      </c>
      <c r="J699" s="610"/>
      <c r="K699" s="611"/>
      <c r="L699" s="612"/>
      <c r="M699" s="38"/>
    </row>
    <row r="700" spans="1:13" x14ac:dyDescent="0.15">
      <c r="A700" s="590"/>
      <c r="B700" s="154"/>
      <c r="C700" s="75" t="s">
        <v>196</v>
      </c>
      <c r="D700" s="69"/>
      <c r="E700" s="69">
        <v>1</v>
      </c>
      <c r="F700" s="70">
        <v>3.3959999999999999</v>
      </c>
      <c r="G700" s="72"/>
      <c r="H700" s="78"/>
      <c r="I700" s="74">
        <f>F700*E700</f>
        <v>3.3959999999999999</v>
      </c>
      <c r="J700" s="610"/>
      <c r="K700" s="611"/>
      <c r="L700" s="612"/>
      <c r="M700" s="38"/>
    </row>
    <row r="701" spans="1:13" x14ac:dyDescent="0.15">
      <c r="A701" s="590"/>
      <c r="B701" s="154"/>
      <c r="C701" s="75" t="s">
        <v>196</v>
      </c>
      <c r="D701" s="69"/>
      <c r="E701" s="69">
        <v>1</v>
      </c>
      <c r="F701" s="70">
        <v>3.395</v>
      </c>
      <c r="G701" s="72"/>
      <c r="H701" s="78"/>
      <c r="I701" s="74">
        <f>F701*E701</f>
        <v>3.395</v>
      </c>
      <c r="J701" s="610"/>
      <c r="K701" s="611"/>
      <c r="L701" s="612"/>
      <c r="M701" s="38"/>
    </row>
    <row r="702" spans="1:13" x14ac:dyDescent="0.15">
      <c r="A702" s="591"/>
      <c r="B702" s="155"/>
      <c r="C702" s="75" t="s">
        <v>196</v>
      </c>
      <c r="D702" s="69"/>
      <c r="E702" s="69">
        <v>1</v>
      </c>
      <c r="F702" s="70">
        <v>3.2829999999999999</v>
      </c>
      <c r="G702" s="72"/>
      <c r="H702" s="78"/>
      <c r="I702" s="74">
        <f>F702*E702</f>
        <v>3.2829999999999999</v>
      </c>
      <c r="J702" s="610"/>
      <c r="K702" s="611"/>
      <c r="L702" s="612"/>
      <c r="M702" s="38"/>
    </row>
    <row r="703" spans="1:13" x14ac:dyDescent="0.15">
      <c r="A703" s="22"/>
      <c r="B703" s="22"/>
      <c r="C703" s="75"/>
      <c r="D703" s="69"/>
      <c r="E703" s="69"/>
      <c r="F703" s="70"/>
      <c r="G703" s="72"/>
      <c r="H703" s="78"/>
      <c r="I703" s="74"/>
      <c r="J703" s="610"/>
      <c r="K703" s="611"/>
      <c r="L703" s="612"/>
      <c r="M703" s="38"/>
    </row>
    <row r="704" spans="1:13" x14ac:dyDescent="0.15">
      <c r="A704" s="589"/>
      <c r="B704" s="153"/>
      <c r="C704" s="75" t="s">
        <v>196</v>
      </c>
      <c r="D704" s="69"/>
      <c r="E704" s="69">
        <v>1</v>
      </c>
      <c r="F704" s="70">
        <v>7.4450000000000003</v>
      </c>
      <c r="G704" s="72"/>
      <c r="H704" s="78">
        <v>0.3</v>
      </c>
      <c r="I704" s="74">
        <f>F704*E704*H704</f>
        <v>2.2334999999999998</v>
      </c>
      <c r="J704" s="610"/>
      <c r="K704" s="611"/>
      <c r="L704" s="612"/>
      <c r="M704" s="38"/>
    </row>
    <row r="705" spans="1:13" x14ac:dyDescent="0.15">
      <c r="A705" s="590"/>
      <c r="B705" s="154"/>
      <c r="C705" s="75" t="s">
        <v>196</v>
      </c>
      <c r="D705" s="69"/>
      <c r="E705" s="69">
        <v>1</v>
      </c>
      <c r="F705" s="70">
        <v>7.4450000000000003</v>
      </c>
      <c r="G705" s="72"/>
      <c r="H705" s="78">
        <v>0.3</v>
      </c>
      <c r="I705" s="74">
        <f>F705*E705*H705</f>
        <v>2.2334999999999998</v>
      </c>
      <c r="J705" s="610"/>
      <c r="K705" s="611"/>
      <c r="L705" s="612"/>
      <c r="M705" s="38"/>
    </row>
    <row r="706" spans="1:13" x14ac:dyDescent="0.15">
      <c r="A706" s="590"/>
      <c r="B706" s="154"/>
      <c r="C706" s="75" t="s">
        <v>196</v>
      </c>
      <c r="D706" s="69"/>
      <c r="E706" s="69">
        <v>1</v>
      </c>
      <c r="F706" s="70">
        <v>7.4450000000000003</v>
      </c>
      <c r="G706" s="72"/>
      <c r="H706" s="78">
        <v>0.3</v>
      </c>
      <c r="I706" s="74">
        <f>F706*E706*H706</f>
        <v>2.2334999999999998</v>
      </c>
      <c r="J706" s="610"/>
      <c r="K706" s="611"/>
      <c r="L706" s="612"/>
      <c r="M706" s="38"/>
    </row>
    <row r="707" spans="1:13" x14ac:dyDescent="0.15">
      <c r="A707" s="590"/>
      <c r="B707" s="154"/>
      <c r="C707" s="75" t="s">
        <v>196</v>
      </c>
      <c r="D707" s="69"/>
      <c r="E707" s="69">
        <v>1</v>
      </c>
      <c r="F707" s="70">
        <v>7.444</v>
      </c>
      <c r="G707" s="72"/>
      <c r="H707" s="78">
        <v>0.3</v>
      </c>
      <c r="I707" s="74">
        <f>F707*E707*H707</f>
        <v>2.2332000000000001</v>
      </c>
      <c r="J707" s="610"/>
      <c r="K707" s="611"/>
      <c r="L707" s="612"/>
      <c r="M707" s="38"/>
    </row>
    <row r="708" spans="1:13" x14ac:dyDescent="0.15">
      <c r="A708" s="591"/>
      <c r="B708" s="155"/>
      <c r="C708" s="75" t="s">
        <v>196</v>
      </c>
      <c r="D708" s="69"/>
      <c r="E708" s="69">
        <v>1</v>
      </c>
      <c r="F708" s="70">
        <v>7.35</v>
      </c>
      <c r="G708" s="72"/>
      <c r="H708" s="78">
        <v>0.3</v>
      </c>
      <c r="I708" s="74">
        <f>F708*E708*H708</f>
        <v>2.2049999999999996</v>
      </c>
      <c r="J708" s="613"/>
      <c r="K708" s="614"/>
      <c r="L708" s="615"/>
      <c r="M708" s="38"/>
    </row>
    <row r="709" spans="1:13" x14ac:dyDescent="0.15">
      <c r="A709" s="601"/>
      <c r="B709" s="602"/>
      <c r="C709" s="602"/>
      <c r="D709" s="602"/>
      <c r="E709" s="602"/>
      <c r="F709" s="602"/>
      <c r="G709" s="602"/>
      <c r="H709" s="603"/>
      <c r="I709" s="124">
        <f>SUM(I698:I708)</f>
        <v>28.004699999999996</v>
      </c>
      <c r="J709" s="133" t="s">
        <v>10</v>
      </c>
      <c r="K709" s="134">
        <f>F712</f>
        <v>385.35</v>
      </c>
      <c r="L709" s="130">
        <f>ROUND(I709*K709,0)</f>
        <v>10792</v>
      </c>
      <c r="M709" s="38"/>
    </row>
    <row r="710" spans="1:13" x14ac:dyDescent="0.15">
      <c r="A710" s="589"/>
      <c r="B710" s="153"/>
      <c r="C710" s="68" t="s">
        <v>23</v>
      </c>
      <c r="D710" s="616"/>
      <c r="E710" s="69" t="s">
        <v>24</v>
      </c>
      <c r="F710" s="70">
        <v>367</v>
      </c>
      <c r="G710" s="70" t="s">
        <v>26</v>
      </c>
      <c r="H710" s="607"/>
      <c r="I710" s="608"/>
      <c r="J710" s="608"/>
      <c r="K710" s="608"/>
      <c r="L710" s="609"/>
      <c r="M710" s="38"/>
    </row>
    <row r="711" spans="1:13" x14ac:dyDescent="0.15">
      <c r="A711" s="590"/>
      <c r="B711" s="154"/>
      <c r="C711" s="68" t="s">
        <v>41</v>
      </c>
      <c r="D711" s="617"/>
      <c r="E711" s="69" t="s">
        <v>24</v>
      </c>
      <c r="F711" s="70">
        <f>+ROUND(F710*5%,2)</f>
        <v>18.350000000000001</v>
      </c>
      <c r="G711" s="70"/>
      <c r="H711" s="610"/>
      <c r="I711" s="611"/>
      <c r="J711" s="611"/>
      <c r="K711" s="611"/>
      <c r="L711" s="612"/>
      <c r="M711" s="38"/>
    </row>
    <row r="712" spans="1:13" x14ac:dyDescent="0.15">
      <c r="A712" s="591"/>
      <c r="B712" s="155"/>
      <c r="C712" s="68"/>
      <c r="D712" s="618"/>
      <c r="E712" s="69" t="s">
        <v>24</v>
      </c>
      <c r="F712" s="70">
        <f>SUM(F710:F711)</f>
        <v>385.35</v>
      </c>
      <c r="G712" s="70" t="s">
        <v>26</v>
      </c>
      <c r="H712" s="613"/>
      <c r="I712" s="614"/>
      <c r="J712" s="614"/>
      <c r="K712" s="614"/>
      <c r="L712" s="615"/>
      <c r="M712" s="38"/>
    </row>
    <row r="713" spans="1:13" x14ac:dyDescent="0.15">
      <c r="A713" s="592"/>
      <c r="B713" s="593"/>
      <c r="C713" s="593"/>
      <c r="D713" s="593"/>
      <c r="E713" s="593"/>
      <c r="F713" s="593"/>
      <c r="G713" s="593"/>
      <c r="H713" s="593"/>
      <c r="I713" s="593"/>
      <c r="J713" s="593"/>
      <c r="K713" s="593"/>
      <c r="L713" s="594"/>
      <c r="M713" s="38"/>
    </row>
    <row r="714" spans="1:13" s="34" customFormat="1" ht="32.1" customHeight="1" x14ac:dyDescent="0.15">
      <c r="A714" s="840" t="s">
        <v>311</v>
      </c>
      <c r="B714" s="841"/>
      <c r="C714" s="841"/>
      <c r="D714" s="841"/>
      <c r="E714" s="841"/>
      <c r="F714" s="841"/>
      <c r="G714" s="841"/>
      <c r="H714" s="841"/>
      <c r="I714" s="841"/>
      <c r="J714" s="841"/>
      <c r="K714" s="842"/>
      <c r="L714" s="130">
        <f>SUM(L8:L713)</f>
        <v>2374150.9129931252</v>
      </c>
      <c r="M714" s="39"/>
    </row>
    <row r="715" spans="1:13" s="34" customFormat="1" x14ac:dyDescent="0.15">
      <c r="A715" s="17"/>
      <c r="B715" s="17"/>
      <c r="C715" s="19"/>
      <c r="D715" s="32"/>
      <c r="E715" s="17"/>
      <c r="F715" s="18"/>
      <c r="G715" s="18"/>
      <c r="H715" s="18"/>
      <c r="I715" s="18"/>
      <c r="J715" s="17"/>
      <c r="K715" s="127"/>
      <c r="L715" s="61"/>
    </row>
    <row r="716" spans="1:13" s="34" customFormat="1" x14ac:dyDescent="0.15">
      <c r="A716" s="27"/>
      <c r="B716" s="17"/>
      <c r="C716" s="19"/>
      <c r="D716" s="32"/>
      <c r="E716" s="17"/>
      <c r="F716" s="18"/>
      <c r="G716" s="18"/>
      <c r="H716" s="18"/>
      <c r="I716" s="18"/>
      <c r="J716" s="27"/>
      <c r="K716" s="128"/>
      <c r="L716" s="126"/>
    </row>
    <row r="717" spans="1:13" s="34" customFormat="1" x14ac:dyDescent="0.15">
      <c r="A717" s="27"/>
      <c r="B717" s="17"/>
      <c r="C717" s="19"/>
      <c r="D717" s="32"/>
      <c r="E717" s="17"/>
      <c r="F717" s="18"/>
      <c r="G717" s="18"/>
      <c r="H717" s="18"/>
      <c r="I717" s="18"/>
      <c r="J717" s="27"/>
      <c r="K717" s="128"/>
      <c r="L717" s="126"/>
    </row>
    <row r="718" spans="1:13" s="34" customFormat="1" x14ac:dyDescent="0.15">
      <c r="A718" s="27"/>
      <c r="B718" s="17"/>
      <c r="C718" s="19"/>
      <c r="D718" s="32"/>
      <c r="E718" s="17"/>
      <c r="F718" s="18"/>
      <c r="G718" s="18"/>
      <c r="H718" s="18"/>
      <c r="I718" s="18"/>
      <c r="J718" s="27"/>
      <c r="K718" s="128"/>
      <c r="L718" s="126"/>
    </row>
    <row r="719" spans="1:13" s="34" customFormat="1" x14ac:dyDescent="0.15">
      <c r="A719" s="27"/>
      <c r="B719" s="17"/>
      <c r="C719" s="19"/>
      <c r="D719" s="32"/>
      <c r="E719" s="17"/>
      <c r="F719" s="18"/>
      <c r="G719" s="18"/>
      <c r="H719" s="18"/>
      <c r="I719" s="18"/>
      <c r="J719" s="27"/>
      <c r="K719" s="128"/>
      <c r="L719" s="126"/>
    </row>
    <row r="720" spans="1:13" s="34" customFormat="1" x14ac:dyDescent="0.15">
      <c r="A720" s="27"/>
      <c r="B720" s="17"/>
      <c r="C720" s="19"/>
      <c r="D720" s="32"/>
      <c r="E720" s="17"/>
      <c r="F720" s="18"/>
      <c r="G720" s="18"/>
      <c r="H720" s="18"/>
      <c r="I720" s="18"/>
      <c r="J720" s="27"/>
      <c r="K720" s="128"/>
      <c r="L720" s="126"/>
    </row>
    <row r="721" spans="1:12" s="34" customFormat="1" x14ac:dyDescent="0.15">
      <c r="A721" s="27"/>
      <c r="B721" s="17"/>
      <c r="C721" s="19"/>
      <c r="D721" s="32"/>
      <c r="E721" s="17"/>
      <c r="F721" s="18"/>
      <c r="G721" s="18"/>
      <c r="H721" s="18"/>
      <c r="I721" s="18"/>
      <c r="J721" s="27"/>
      <c r="K721" s="128"/>
      <c r="L721" s="126"/>
    </row>
    <row r="722" spans="1:12" s="34" customFormat="1" x14ac:dyDescent="0.15">
      <c r="A722" s="27"/>
      <c r="B722" s="17"/>
      <c r="C722" s="19"/>
      <c r="D722" s="32"/>
      <c r="E722" s="17"/>
      <c r="F722" s="18"/>
      <c r="G722" s="18"/>
      <c r="H722" s="18"/>
      <c r="I722" s="18"/>
      <c r="J722" s="27"/>
      <c r="K722" s="128"/>
      <c r="L722" s="126"/>
    </row>
    <row r="723" spans="1:12" s="34" customFormat="1" x14ac:dyDescent="0.15">
      <c r="A723" s="27"/>
      <c r="B723" s="17"/>
      <c r="C723" s="19"/>
      <c r="D723" s="32"/>
      <c r="E723" s="17"/>
      <c r="F723" s="18"/>
      <c r="G723" s="18"/>
      <c r="H723" s="18"/>
      <c r="I723" s="18"/>
      <c r="J723" s="27"/>
      <c r="K723" s="128"/>
      <c r="L723" s="126"/>
    </row>
    <row r="724" spans="1:12" s="34" customFormat="1" x14ac:dyDescent="0.15">
      <c r="A724" s="27"/>
      <c r="B724" s="17"/>
      <c r="C724" s="19"/>
      <c r="D724" s="32"/>
      <c r="E724" s="17"/>
      <c r="F724" s="18"/>
      <c r="G724" s="18"/>
      <c r="H724" s="18"/>
      <c r="I724" s="18"/>
      <c r="J724" s="27"/>
      <c r="K724" s="128"/>
      <c r="L724" s="126"/>
    </row>
    <row r="725" spans="1:12" s="34" customFormat="1" x14ac:dyDescent="0.15">
      <c r="A725" s="27"/>
      <c r="B725" s="17"/>
      <c r="C725" s="19"/>
      <c r="D725" s="32"/>
      <c r="E725" s="17"/>
      <c r="F725" s="18"/>
      <c r="G725" s="18"/>
      <c r="H725" s="18"/>
      <c r="I725" s="18"/>
      <c r="J725" s="27"/>
      <c r="K725" s="128"/>
      <c r="L725" s="126"/>
    </row>
    <row r="726" spans="1:12" s="34" customFormat="1" x14ac:dyDescent="0.15">
      <c r="A726" s="27"/>
      <c r="B726" s="17"/>
      <c r="C726" s="19"/>
      <c r="D726" s="32"/>
      <c r="E726" s="17"/>
      <c r="F726" s="18"/>
      <c r="G726" s="18"/>
      <c r="H726" s="18"/>
      <c r="I726" s="18"/>
      <c r="J726" s="27"/>
      <c r="K726" s="128"/>
      <c r="L726" s="126"/>
    </row>
    <row r="727" spans="1:12" s="34" customFormat="1" x14ac:dyDescent="0.15">
      <c r="A727" s="27"/>
      <c r="B727" s="17"/>
      <c r="C727" s="19"/>
      <c r="D727" s="32"/>
      <c r="E727" s="17"/>
      <c r="F727" s="18"/>
      <c r="G727" s="18"/>
      <c r="H727" s="18"/>
      <c r="I727" s="18"/>
      <c r="J727" s="27"/>
      <c r="K727" s="128"/>
      <c r="L727" s="126"/>
    </row>
    <row r="728" spans="1:12" s="34" customFormat="1" x14ac:dyDescent="0.15">
      <c r="A728" s="27"/>
      <c r="B728" s="17"/>
      <c r="C728" s="19"/>
      <c r="D728" s="32"/>
      <c r="E728" s="17"/>
      <c r="F728" s="18"/>
      <c r="G728" s="18"/>
      <c r="H728" s="18"/>
      <c r="I728" s="18"/>
      <c r="J728" s="27"/>
      <c r="K728" s="128"/>
      <c r="L728" s="126"/>
    </row>
    <row r="729" spans="1:12" s="34" customFormat="1" x14ac:dyDescent="0.15">
      <c r="A729" s="27"/>
      <c r="B729" s="17"/>
      <c r="C729" s="19"/>
      <c r="D729" s="32"/>
      <c r="E729" s="17"/>
      <c r="F729" s="18"/>
      <c r="G729" s="18"/>
      <c r="H729" s="18"/>
      <c r="I729" s="18"/>
      <c r="J729" s="27"/>
      <c r="K729" s="128"/>
      <c r="L729" s="126"/>
    </row>
    <row r="730" spans="1:12" s="34" customFormat="1" x14ac:dyDescent="0.15">
      <c r="A730" s="27"/>
      <c r="B730" s="17"/>
      <c r="C730" s="19"/>
      <c r="D730" s="32"/>
      <c r="E730" s="17"/>
      <c r="F730" s="18"/>
      <c r="G730" s="18"/>
      <c r="H730" s="18"/>
      <c r="I730" s="18"/>
      <c r="J730" s="27"/>
      <c r="K730" s="128"/>
      <c r="L730" s="126"/>
    </row>
    <row r="731" spans="1:12" s="34" customFormat="1" x14ac:dyDescent="0.15">
      <c r="A731" s="27"/>
      <c r="B731" s="17"/>
      <c r="C731" s="19"/>
      <c r="D731" s="32"/>
      <c r="E731" s="17"/>
      <c r="F731" s="18"/>
      <c r="G731" s="18"/>
      <c r="H731" s="18"/>
      <c r="I731" s="18"/>
      <c r="J731" s="27"/>
      <c r="K731" s="128"/>
      <c r="L731" s="126"/>
    </row>
    <row r="732" spans="1:12" s="34" customFormat="1" x14ac:dyDescent="0.15">
      <c r="A732" s="27"/>
      <c r="B732" s="17"/>
      <c r="C732" s="19"/>
      <c r="D732" s="32"/>
      <c r="E732" s="17"/>
      <c r="F732" s="18"/>
      <c r="G732" s="18"/>
      <c r="H732" s="18"/>
      <c r="I732" s="18"/>
      <c r="J732" s="27"/>
      <c r="K732" s="128"/>
      <c r="L732" s="126"/>
    </row>
    <row r="733" spans="1:12" s="34" customFormat="1" x14ac:dyDescent="0.15">
      <c r="A733" s="27"/>
      <c r="B733" s="17"/>
      <c r="C733" s="19"/>
      <c r="D733" s="32"/>
      <c r="E733" s="17"/>
      <c r="F733" s="18"/>
      <c r="G733" s="18"/>
      <c r="H733" s="18"/>
      <c r="I733" s="18"/>
      <c r="J733" s="27"/>
      <c r="K733" s="128"/>
      <c r="L733" s="126"/>
    </row>
    <row r="734" spans="1:12" s="34" customFormat="1" x14ac:dyDescent="0.15">
      <c r="A734" s="27"/>
      <c r="B734" s="17"/>
      <c r="C734" s="19"/>
      <c r="D734" s="32"/>
      <c r="E734" s="17"/>
      <c r="F734" s="18"/>
      <c r="G734" s="18"/>
      <c r="H734" s="18"/>
      <c r="I734" s="18"/>
      <c r="J734" s="27"/>
      <c r="K734" s="128"/>
      <c r="L734" s="126"/>
    </row>
    <row r="735" spans="1:12" s="34" customFormat="1" x14ac:dyDescent="0.15">
      <c r="A735" s="27"/>
      <c r="B735" s="17"/>
      <c r="C735" s="19"/>
      <c r="D735" s="32"/>
      <c r="E735" s="17"/>
      <c r="F735" s="18"/>
      <c r="G735" s="18"/>
      <c r="H735" s="18"/>
      <c r="I735" s="18"/>
      <c r="J735" s="27"/>
      <c r="K735" s="128"/>
      <c r="L735" s="126"/>
    </row>
    <row r="736" spans="1:12" s="34" customFormat="1" x14ac:dyDescent="0.15">
      <c r="A736" s="27"/>
      <c r="B736" s="17"/>
      <c r="C736" s="19"/>
      <c r="D736" s="32"/>
      <c r="E736" s="17"/>
      <c r="F736" s="18"/>
      <c r="G736" s="18"/>
      <c r="H736" s="18"/>
      <c r="I736" s="18"/>
      <c r="J736" s="27"/>
      <c r="K736" s="128"/>
      <c r="L736" s="126"/>
    </row>
    <row r="737" spans="1:12" s="34" customFormat="1" x14ac:dyDescent="0.15">
      <c r="A737" s="27"/>
      <c r="B737" s="17"/>
      <c r="C737" s="19"/>
      <c r="D737" s="32"/>
      <c r="E737" s="17"/>
      <c r="F737" s="18"/>
      <c r="G737" s="18"/>
      <c r="H737" s="18"/>
      <c r="I737" s="18"/>
      <c r="J737" s="27"/>
      <c r="K737" s="128"/>
      <c r="L737" s="126"/>
    </row>
    <row r="738" spans="1:12" s="34" customFormat="1" x14ac:dyDescent="0.15">
      <c r="A738" s="27"/>
      <c r="B738" s="17"/>
      <c r="C738" s="19"/>
      <c r="D738" s="32"/>
      <c r="E738" s="17"/>
      <c r="F738" s="18"/>
      <c r="G738" s="18"/>
      <c r="H738" s="18"/>
      <c r="I738" s="18"/>
      <c r="J738" s="27"/>
      <c r="K738" s="128"/>
      <c r="L738" s="126"/>
    </row>
    <row r="739" spans="1:12" s="34" customFormat="1" x14ac:dyDescent="0.15">
      <c r="A739" s="27"/>
      <c r="B739" s="17"/>
      <c r="C739" s="19"/>
      <c r="D739" s="32"/>
      <c r="E739" s="17"/>
      <c r="F739" s="18"/>
      <c r="G739" s="18"/>
      <c r="H739" s="18"/>
      <c r="I739" s="18"/>
      <c r="J739" s="27"/>
      <c r="K739" s="128"/>
      <c r="L739" s="126"/>
    </row>
    <row r="740" spans="1:12" s="34" customFormat="1" x14ac:dyDescent="0.15">
      <c r="A740" s="27"/>
      <c r="B740" s="17"/>
      <c r="C740" s="19"/>
      <c r="D740" s="32"/>
      <c r="E740" s="17"/>
      <c r="F740" s="18"/>
      <c r="G740" s="18"/>
      <c r="H740" s="18"/>
      <c r="I740" s="18"/>
      <c r="J740" s="27"/>
      <c r="K740" s="128"/>
      <c r="L740" s="126"/>
    </row>
    <row r="741" spans="1:12" s="34" customFormat="1" x14ac:dyDescent="0.15">
      <c r="A741" s="27"/>
      <c r="B741" s="17"/>
      <c r="C741" s="19"/>
      <c r="D741" s="32"/>
      <c r="E741" s="17"/>
      <c r="F741" s="18"/>
      <c r="G741" s="18"/>
      <c r="H741" s="18"/>
      <c r="I741" s="18"/>
      <c r="J741" s="27"/>
      <c r="K741" s="128"/>
      <c r="L741" s="126"/>
    </row>
    <row r="742" spans="1:12" s="34" customFormat="1" x14ac:dyDescent="0.15">
      <c r="A742" s="27"/>
      <c r="B742" s="17"/>
      <c r="C742" s="19"/>
      <c r="D742" s="32"/>
      <c r="E742" s="17"/>
      <c r="F742" s="18"/>
      <c r="G742" s="18"/>
      <c r="H742" s="18"/>
      <c r="I742" s="18"/>
      <c r="J742" s="27"/>
      <c r="K742" s="128"/>
      <c r="L742" s="126"/>
    </row>
    <row r="743" spans="1:12" s="34" customFormat="1" x14ac:dyDescent="0.15">
      <c r="A743" s="27"/>
      <c r="B743" s="17"/>
      <c r="C743" s="19"/>
      <c r="D743" s="32"/>
      <c r="E743" s="17"/>
      <c r="F743" s="18"/>
      <c r="G743" s="18"/>
      <c r="H743" s="18"/>
      <c r="I743" s="18"/>
      <c r="J743" s="27"/>
      <c r="K743" s="128"/>
      <c r="L743" s="126"/>
    </row>
    <row r="744" spans="1:12" s="34" customFormat="1" x14ac:dyDescent="0.15">
      <c r="A744" s="27"/>
      <c r="B744" s="17"/>
      <c r="C744" s="19"/>
      <c r="D744" s="32"/>
      <c r="E744" s="17"/>
      <c r="F744" s="18"/>
      <c r="G744" s="18"/>
      <c r="H744" s="18"/>
      <c r="I744" s="18"/>
      <c r="J744" s="27"/>
      <c r="K744" s="128"/>
      <c r="L744" s="126"/>
    </row>
    <row r="745" spans="1:12" s="34" customFormat="1" x14ac:dyDescent="0.15">
      <c r="A745" s="27"/>
      <c r="B745" s="17"/>
      <c r="C745" s="19"/>
      <c r="D745" s="32"/>
      <c r="E745" s="17"/>
      <c r="F745" s="18"/>
      <c r="G745" s="18"/>
      <c r="H745" s="18"/>
      <c r="I745" s="18"/>
      <c r="J745" s="27"/>
      <c r="K745" s="128"/>
      <c r="L745" s="126"/>
    </row>
    <row r="746" spans="1:12" s="34" customFormat="1" x14ac:dyDescent="0.15">
      <c r="A746" s="27"/>
      <c r="B746" s="17"/>
      <c r="C746" s="19"/>
      <c r="D746" s="32"/>
      <c r="E746" s="17"/>
      <c r="F746" s="18"/>
      <c r="G746" s="18"/>
      <c r="H746" s="18"/>
      <c r="I746" s="18"/>
      <c r="J746" s="27"/>
      <c r="K746" s="128"/>
      <c r="L746" s="126"/>
    </row>
    <row r="747" spans="1:12" s="34" customFormat="1" x14ac:dyDescent="0.15">
      <c r="A747" s="27"/>
      <c r="B747" s="17"/>
      <c r="C747" s="19"/>
      <c r="D747" s="32"/>
      <c r="E747" s="17"/>
      <c r="F747" s="18"/>
      <c r="G747" s="18"/>
      <c r="H747" s="18"/>
      <c r="I747" s="18"/>
      <c r="J747" s="27"/>
      <c r="K747" s="128"/>
      <c r="L747" s="126"/>
    </row>
    <row r="748" spans="1:12" s="34" customFormat="1" x14ac:dyDescent="0.15">
      <c r="A748" s="27"/>
      <c r="B748" s="17"/>
      <c r="C748" s="19"/>
      <c r="D748" s="32"/>
      <c r="E748" s="17"/>
      <c r="F748" s="18"/>
      <c r="G748" s="18"/>
      <c r="H748" s="18"/>
      <c r="I748" s="18"/>
      <c r="J748" s="27"/>
      <c r="K748" s="128"/>
      <c r="L748" s="126"/>
    </row>
    <row r="749" spans="1:12" s="34" customFormat="1" x14ac:dyDescent="0.15">
      <c r="A749" s="27"/>
      <c r="B749" s="17"/>
      <c r="C749" s="19"/>
      <c r="D749" s="32"/>
      <c r="E749" s="17"/>
      <c r="F749" s="18"/>
      <c r="G749" s="18"/>
      <c r="H749" s="18"/>
      <c r="I749" s="18"/>
      <c r="J749" s="27"/>
      <c r="K749" s="128"/>
      <c r="L749" s="126"/>
    </row>
    <row r="750" spans="1:12" s="34" customFormat="1" x14ac:dyDescent="0.15">
      <c r="A750" s="27"/>
      <c r="B750" s="17"/>
      <c r="C750" s="19"/>
      <c r="D750" s="32"/>
      <c r="E750" s="17"/>
      <c r="F750" s="18"/>
      <c r="G750" s="18"/>
      <c r="H750" s="18"/>
      <c r="I750" s="18"/>
      <c r="J750" s="27"/>
      <c r="K750" s="128"/>
      <c r="L750" s="126"/>
    </row>
    <row r="751" spans="1:12" s="34" customFormat="1" x14ac:dyDescent="0.15">
      <c r="A751" s="27"/>
      <c r="B751" s="17"/>
      <c r="C751" s="19"/>
      <c r="D751" s="32"/>
      <c r="E751" s="17"/>
      <c r="F751" s="18"/>
      <c r="G751" s="18"/>
      <c r="H751" s="18"/>
      <c r="I751" s="18"/>
      <c r="J751" s="27"/>
      <c r="K751" s="128"/>
      <c r="L751" s="126"/>
    </row>
    <row r="752" spans="1:12" s="34" customFormat="1" x14ac:dyDescent="0.15">
      <c r="A752" s="27"/>
      <c r="B752" s="17"/>
      <c r="C752" s="19"/>
      <c r="D752" s="32"/>
      <c r="E752" s="17"/>
      <c r="F752" s="18"/>
      <c r="G752" s="18"/>
      <c r="H752" s="18"/>
      <c r="I752" s="18"/>
      <c r="J752" s="27"/>
      <c r="K752" s="128"/>
      <c r="L752" s="126"/>
    </row>
    <row r="753" spans="1:12" s="34" customFormat="1" x14ac:dyDescent="0.15">
      <c r="A753" s="27"/>
      <c r="B753" s="17"/>
      <c r="C753" s="19"/>
      <c r="D753" s="32"/>
      <c r="E753" s="17"/>
      <c r="F753" s="18"/>
      <c r="G753" s="18"/>
      <c r="H753" s="18"/>
      <c r="I753" s="18"/>
      <c r="J753" s="27"/>
      <c r="K753" s="128"/>
      <c r="L753" s="126"/>
    </row>
    <row r="754" spans="1:12" s="34" customFormat="1" x14ac:dyDescent="0.15">
      <c r="A754" s="27"/>
      <c r="B754" s="17"/>
      <c r="C754" s="19"/>
      <c r="D754" s="32"/>
      <c r="E754" s="17"/>
      <c r="F754" s="18"/>
      <c r="G754" s="18"/>
      <c r="H754" s="18"/>
      <c r="I754" s="18"/>
      <c r="J754" s="27"/>
      <c r="K754" s="128"/>
      <c r="L754" s="126"/>
    </row>
    <row r="755" spans="1:12" s="34" customFormat="1" x14ac:dyDescent="0.15">
      <c r="A755" s="27"/>
      <c r="B755" s="17"/>
      <c r="C755" s="19"/>
      <c r="D755" s="32"/>
      <c r="E755" s="17"/>
      <c r="F755" s="18"/>
      <c r="G755" s="18"/>
      <c r="H755" s="18"/>
      <c r="I755" s="18"/>
      <c r="J755" s="27"/>
      <c r="K755" s="128"/>
      <c r="L755" s="126"/>
    </row>
    <row r="756" spans="1:12" s="34" customFormat="1" x14ac:dyDescent="0.15">
      <c r="A756" s="27"/>
      <c r="B756" s="17"/>
      <c r="C756" s="19"/>
      <c r="D756" s="32"/>
      <c r="E756" s="17"/>
      <c r="F756" s="18"/>
      <c r="G756" s="18"/>
      <c r="H756" s="18"/>
      <c r="I756" s="18"/>
      <c r="J756" s="27"/>
      <c r="K756" s="128"/>
      <c r="L756" s="126"/>
    </row>
    <row r="757" spans="1:12" s="34" customFormat="1" x14ac:dyDescent="0.15">
      <c r="A757" s="27"/>
      <c r="B757" s="17"/>
      <c r="C757" s="19"/>
      <c r="D757" s="32"/>
      <c r="E757" s="17"/>
      <c r="F757" s="18"/>
      <c r="G757" s="18"/>
      <c r="H757" s="18"/>
      <c r="I757" s="18"/>
      <c r="J757" s="27"/>
      <c r="K757" s="128"/>
      <c r="L757" s="126"/>
    </row>
    <row r="758" spans="1:12" s="34" customFormat="1" x14ac:dyDescent="0.15">
      <c r="A758" s="27"/>
      <c r="B758" s="17"/>
      <c r="C758" s="19"/>
      <c r="D758" s="32"/>
      <c r="E758" s="17"/>
      <c r="F758" s="18"/>
      <c r="G758" s="18"/>
      <c r="H758" s="18"/>
      <c r="I758" s="18"/>
      <c r="J758" s="27"/>
      <c r="K758" s="128"/>
      <c r="L758" s="126"/>
    </row>
    <row r="759" spans="1:12" s="34" customFormat="1" x14ac:dyDescent="0.15">
      <c r="A759" s="27"/>
      <c r="B759" s="17"/>
      <c r="C759" s="19"/>
      <c r="D759" s="32"/>
      <c r="E759" s="17"/>
      <c r="F759" s="18"/>
      <c r="G759" s="18"/>
      <c r="H759" s="18"/>
      <c r="I759" s="18"/>
      <c r="J759" s="27"/>
      <c r="K759" s="128"/>
      <c r="L759" s="126"/>
    </row>
    <row r="760" spans="1:12" s="34" customFormat="1" x14ac:dyDescent="0.15">
      <c r="A760" s="27"/>
      <c r="B760" s="17"/>
      <c r="C760" s="19"/>
      <c r="D760" s="32"/>
      <c r="E760" s="17"/>
      <c r="F760" s="18"/>
      <c r="G760" s="18"/>
      <c r="H760" s="18"/>
      <c r="I760" s="18"/>
      <c r="J760" s="27"/>
      <c r="K760" s="128"/>
      <c r="L760" s="126"/>
    </row>
    <row r="761" spans="1:12" s="34" customFormat="1" x14ac:dyDescent="0.15">
      <c r="A761" s="27"/>
      <c r="B761" s="17"/>
      <c r="C761" s="19"/>
      <c r="D761" s="32"/>
      <c r="E761" s="17"/>
      <c r="F761" s="18"/>
      <c r="G761" s="18"/>
      <c r="H761" s="18"/>
      <c r="I761" s="18"/>
      <c r="J761" s="27"/>
      <c r="K761" s="128"/>
      <c r="L761" s="126"/>
    </row>
    <row r="762" spans="1:12" s="34" customFormat="1" x14ac:dyDescent="0.15">
      <c r="A762" s="27"/>
      <c r="B762" s="17"/>
      <c r="C762" s="19"/>
      <c r="D762" s="32"/>
      <c r="E762" s="17"/>
      <c r="F762" s="18"/>
      <c r="G762" s="18"/>
      <c r="H762" s="18"/>
      <c r="I762" s="18"/>
      <c r="J762" s="27"/>
      <c r="K762" s="128"/>
      <c r="L762" s="126"/>
    </row>
    <row r="763" spans="1:12" s="34" customFormat="1" x14ac:dyDescent="0.15">
      <c r="A763" s="27"/>
      <c r="B763" s="17"/>
      <c r="C763" s="19"/>
      <c r="D763" s="32"/>
      <c r="E763" s="17"/>
      <c r="F763" s="18"/>
      <c r="G763" s="18"/>
      <c r="H763" s="18"/>
      <c r="I763" s="18"/>
      <c r="J763" s="27"/>
      <c r="K763" s="128"/>
      <c r="L763" s="126"/>
    </row>
    <row r="764" spans="1:12" s="34" customFormat="1" x14ac:dyDescent="0.15">
      <c r="A764" s="27"/>
      <c r="B764" s="17"/>
      <c r="C764" s="19"/>
      <c r="D764" s="32"/>
      <c r="E764" s="17"/>
      <c r="F764" s="18"/>
      <c r="G764" s="18"/>
      <c r="H764" s="18"/>
      <c r="I764" s="18"/>
      <c r="J764" s="27"/>
      <c r="K764" s="128"/>
      <c r="L764" s="126"/>
    </row>
    <row r="765" spans="1:12" s="34" customFormat="1" x14ac:dyDescent="0.15">
      <c r="A765" s="27"/>
      <c r="B765" s="17"/>
      <c r="C765" s="19"/>
      <c r="D765" s="32"/>
      <c r="E765" s="17"/>
      <c r="F765" s="18"/>
      <c r="G765" s="18"/>
      <c r="H765" s="18"/>
      <c r="I765" s="18"/>
      <c r="J765" s="27"/>
      <c r="K765" s="128"/>
      <c r="L765" s="126"/>
    </row>
    <row r="766" spans="1:12" s="34" customFormat="1" x14ac:dyDescent="0.15">
      <c r="A766" s="27"/>
      <c r="B766" s="17"/>
      <c r="C766" s="19"/>
      <c r="D766" s="32"/>
      <c r="E766" s="17"/>
      <c r="F766" s="18"/>
      <c r="G766" s="18"/>
      <c r="H766" s="18"/>
      <c r="I766" s="18"/>
      <c r="J766" s="27"/>
      <c r="K766" s="128"/>
      <c r="L766" s="126"/>
    </row>
    <row r="767" spans="1:12" s="34" customFormat="1" x14ac:dyDescent="0.15">
      <c r="A767" s="27"/>
      <c r="B767" s="17"/>
      <c r="C767" s="19"/>
      <c r="D767" s="32"/>
      <c r="E767" s="17"/>
      <c r="F767" s="18"/>
      <c r="G767" s="18"/>
      <c r="H767" s="18"/>
      <c r="I767" s="18"/>
      <c r="J767" s="27"/>
      <c r="K767" s="128"/>
      <c r="L767" s="126"/>
    </row>
    <row r="768" spans="1:12" s="34" customFormat="1" x14ac:dyDescent="0.15">
      <c r="A768" s="27"/>
      <c r="B768" s="17"/>
      <c r="C768" s="19"/>
      <c r="D768" s="32"/>
      <c r="E768" s="17"/>
      <c r="F768" s="18"/>
      <c r="G768" s="18"/>
      <c r="H768" s="18"/>
      <c r="I768" s="18"/>
      <c r="J768" s="27"/>
      <c r="K768" s="128"/>
      <c r="L768" s="126"/>
    </row>
    <row r="769" spans="1:12" s="34" customFormat="1" x14ac:dyDescent="0.15">
      <c r="A769" s="27"/>
      <c r="B769" s="17"/>
      <c r="C769" s="19"/>
      <c r="D769" s="32"/>
      <c r="E769" s="17"/>
      <c r="F769" s="18"/>
      <c r="G769" s="18"/>
      <c r="H769" s="18"/>
      <c r="I769" s="18"/>
      <c r="J769" s="27"/>
      <c r="K769" s="128"/>
      <c r="L769" s="126"/>
    </row>
    <row r="770" spans="1:12" s="34" customFormat="1" x14ac:dyDescent="0.15">
      <c r="A770" s="27"/>
      <c r="B770" s="17"/>
      <c r="C770" s="19"/>
      <c r="D770" s="32"/>
      <c r="E770" s="17"/>
      <c r="F770" s="18"/>
      <c r="G770" s="18"/>
      <c r="H770" s="18"/>
      <c r="I770" s="18"/>
      <c r="J770" s="27"/>
      <c r="K770" s="128"/>
      <c r="L770" s="126"/>
    </row>
    <row r="771" spans="1:12" s="34" customFormat="1" x14ac:dyDescent="0.15">
      <c r="A771" s="27"/>
      <c r="B771" s="17"/>
      <c r="C771" s="19"/>
      <c r="D771" s="32"/>
      <c r="E771" s="17"/>
      <c r="F771" s="18"/>
      <c r="G771" s="18"/>
      <c r="H771" s="18"/>
      <c r="I771" s="18"/>
      <c r="J771" s="27"/>
      <c r="K771" s="128"/>
      <c r="L771" s="126"/>
    </row>
    <row r="772" spans="1:12" s="34" customFormat="1" x14ac:dyDescent="0.15">
      <c r="A772" s="27"/>
      <c r="B772" s="17"/>
      <c r="C772" s="19"/>
      <c r="D772" s="32"/>
      <c r="E772" s="17"/>
      <c r="F772" s="18"/>
      <c r="G772" s="18"/>
      <c r="H772" s="18"/>
      <c r="I772" s="18"/>
      <c r="J772" s="27"/>
      <c r="K772" s="128"/>
      <c r="L772" s="126"/>
    </row>
    <row r="773" spans="1:12" s="34" customFormat="1" x14ac:dyDescent="0.15">
      <c r="A773" s="27"/>
      <c r="B773" s="17"/>
      <c r="C773" s="19"/>
      <c r="D773" s="32"/>
      <c r="E773" s="17"/>
      <c r="F773" s="18"/>
      <c r="G773" s="18"/>
      <c r="H773" s="18"/>
      <c r="I773" s="18"/>
      <c r="J773" s="27"/>
      <c r="K773" s="128"/>
      <c r="L773" s="126"/>
    </row>
    <row r="774" spans="1:12" s="34" customFormat="1" x14ac:dyDescent="0.15">
      <c r="A774" s="27"/>
      <c r="B774" s="17"/>
      <c r="C774" s="19"/>
      <c r="D774" s="32"/>
      <c r="E774" s="17"/>
      <c r="F774" s="18"/>
      <c r="G774" s="18"/>
      <c r="H774" s="18"/>
      <c r="I774" s="18"/>
      <c r="J774" s="27"/>
      <c r="K774" s="128"/>
      <c r="L774" s="126"/>
    </row>
    <row r="775" spans="1:12" s="34" customFormat="1" x14ac:dyDescent="0.15">
      <c r="A775" s="27"/>
      <c r="B775" s="17"/>
      <c r="C775" s="19"/>
      <c r="D775" s="32"/>
      <c r="E775" s="17"/>
      <c r="F775" s="18"/>
      <c r="G775" s="18"/>
      <c r="H775" s="18"/>
      <c r="I775" s="18"/>
      <c r="J775" s="27"/>
      <c r="K775" s="128"/>
      <c r="L775" s="126"/>
    </row>
    <row r="776" spans="1:12" s="34" customFormat="1" x14ac:dyDescent="0.15">
      <c r="A776" s="27"/>
      <c r="B776" s="17"/>
      <c r="C776" s="19"/>
      <c r="D776" s="32"/>
      <c r="E776" s="17"/>
      <c r="F776" s="18"/>
      <c r="G776" s="18"/>
      <c r="H776" s="18"/>
      <c r="I776" s="18"/>
      <c r="J776" s="27"/>
      <c r="K776" s="128"/>
      <c r="L776" s="126"/>
    </row>
    <row r="777" spans="1:12" s="34" customFormat="1" x14ac:dyDescent="0.15">
      <c r="A777" s="27"/>
      <c r="B777" s="17"/>
      <c r="C777" s="19"/>
      <c r="D777" s="32"/>
      <c r="E777" s="17"/>
      <c r="F777" s="18"/>
      <c r="G777" s="18"/>
      <c r="H777" s="18"/>
      <c r="I777" s="18"/>
      <c r="J777" s="27"/>
      <c r="K777" s="128"/>
      <c r="L777" s="126"/>
    </row>
  </sheetData>
  <mergeCells count="394">
    <mergeCell ref="D482:D494"/>
    <mergeCell ref="C489:C491"/>
    <mergeCell ref="C506:L506"/>
    <mergeCell ref="J507:L513"/>
    <mergeCell ref="A518:L518"/>
    <mergeCell ref="C625:I625"/>
    <mergeCell ref="C507:I507"/>
    <mergeCell ref="A648:H648"/>
    <mergeCell ref="H635:L637"/>
    <mergeCell ref="D635:D637"/>
    <mergeCell ref="A635:A637"/>
    <mergeCell ref="H642:L644"/>
    <mergeCell ref="D620:D622"/>
    <mergeCell ref="A620:A622"/>
    <mergeCell ref="C616:L616"/>
    <mergeCell ref="A611:H611"/>
    <mergeCell ref="A608:L608"/>
    <mergeCell ref="A619:H619"/>
    <mergeCell ref="D553:D555"/>
    <mergeCell ref="J558:L560"/>
    <mergeCell ref="H553:L555"/>
    <mergeCell ref="C481:I481"/>
    <mergeCell ref="A499:L499"/>
    <mergeCell ref="H496:L498"/>
    <mergeCell ref="A496:A498"/>
    <mergeCell ref="A605:A607"/>
    <mergeCell ref="H605:L607"/>
    <mergeCell ref="A515:A517"/>
    <mergeCell ref="C520:I520"/>
    <mergeCell ref="A508:A513"/>
    <mergeCell ref="C519:L519"/>
    <mergeCell ref="A577:H577"/>
    <mergeCell ref="H578:L580"/>
    <mergeCell ref="A581:L581"/>
    <mergeCell ref="A578:A580"/>
    <mergeCell ref="D578:D580"/>
    <mergeCell ref="C574:L574"/>
    <mergeCell ref="K603:L603"/>
    <mergeCell ref="A604:E604"/>
    <mergeCell ref="C592:I592"/>
    <mergeCell ref="J592:L602"/>
    <mergeCell ref="D534:D538"/>
    <mergeCell ref="D540:D542"/>
    <mergeCell ref="D502:D504"/>
    <mergeCell ref="D546:D551"/>
    <mergeCell ref="A1:L1"/>
    <mergeCell ref="A2:L2"/>
    <mergeCell ref="C3:I3"/>
    <mergeCell ref="A562:A564"/>
    <mergeCell ref="D496:D498"/>
    <mergeCell ref="C8:L8"/>
    <mergeCell ref="H515:L517"/>
    <mergeCell ref="J475:L494"/>
    <mergeCell ref="A6:K6"/>
    <mergeCell ref="A7:K7"/>
    <mergeCell ref="G229:H229"/>
    <mergeCell ref="A229:F229"/>
    <mergeCell ref="H562:L564"/>
    <mergeCell ref="C545:I545"/>
    <mergeCell ref="C9:L9"/>
    <mergeCell ref="C10:I10"/>
    <mergeCell ref="J10:L21"/>
    <mergeCell ref="A22:H22"/>
    <mergeCell ref="A11:A21"/>
    <mergeCell ref="D11:D21"/>
    <mergeCell ref="C54:C56"/>
    <mergeCell ref="A58:A60"/>
    <mergeCell ref="A26:L26"/>
    <mergeCell ref="H23:L25"/>
    <mergeCell ref="A23:A25"/>
    <mergeCell ref="C27:L27"/>
    <mergeCell ref="A32:H32"/>
    <mergeCell ref="J28:L31"/>
    <mergeCell ref="D28:D31"/>
    <mergeCell ref="D23:D25"/>
    <mergeCell ref="A103:L103"/>
    <mergeCell ref="C104:I104"/>
    <mergeCell ref="C105:C113"/>
    <mergeCell ref="A70:H70"/>
    <mergeCell ref="C57:I57"/>
    <mergeCell ref="A102:H102"/>
    <mergeCell ref="C76:C88"/>
    <mergeCell ref="C90:C92"/>
    <mergeCell ref="J43:L69"/>
    <mergeCell ref="C61:I61"/>
    <mergeCell ref="C36:L36"/>
    <mergeCell ref="A37:A40"/>
    <mergeCell ref="C37:C40"/>
    <mergeCell ref="J37:L40"/>
    <mergeCell ref="A41:H41"/>
    <mergeCell ref="C75:L75"/>
    <mergeCell ref="A62:A69"/>
    <mergeCell ref="C43:I43"/>
    <mergeCell ref="C127:L127"/>
    <mergeCell ref="A128:A142"/>
    <mergeCell ref="C128:C136"/>
    <mergeCell ref="K128:L142"/>
    <mergeCell ref="C114:I114"/>
    <mergeCell ref="C115:C121"/>
    <mergeCell ref="J104:L121"/>
    <mergeCell ref="A122:H122"/>
    <mergeCell ref="A105:A113"/>
    <mergeCell ref="A115:A121"/>
    <mergeCell ref="C137:C142"/>
    <mergeCell ref="A167:L167"/>
    <mergeCell ref="A146:A152"/>
    <mergeCell ref="C146:C152"/>
    <mergeCell ref="D146:D152"/>
    <mergeCell ref="C168:I168"/>
    <mergeCell ref="J168:L173"/>
    <mergeCell ref="A153:H153"/>
    <mergeCell ref="A166:H166"/>
    <mergeCell ref="J145:L152"/>
    <mergeCell ref="A174:H174"/>
    <mergeCell ref="A169:A173"/>
    <mergeCell ref="A186:L186"/>
    <mergeCell ref="D169:D173"/>
    <mergeCell ref="C179:L179"/>
    <mergeCell ref="A185:H185"/>
    <mergeCell ref="A179:A184"/>
    <mergeCell ref="C187:L187"/>
    <mergeCell ref="J188:L192"/>
    <mergeCell ref="A193:H193"/>
    <mergeCell ref="H194:L196"/>
    <mergeCell ref="A194:A196"/>
    <mergeCell ref="A197:L197"/>
    <mergeCell ref="C198:L198"/>
    <mergeCell ref="C199:I199"/>
    <mergeCell ref="C212:I212"/>
    <mergeCell ref="J199:L228"/>
    <mergeCell ref="A200:A211"/>
    <mergeCell ref="A213:A228"/>
    <mergeCell ref="D213:D228"/>
    <mergeCell ref="D200:D211"/>
    <mergeCell ref="C234:L234"/>
    <mergeCell ref="C235:I235"/>
    <mergeCell ref="A233:L233"/>
    <mergeCell ref="H230:L232"/>
    <mergeCell ref="A230:A232"/>
    <mergeCell ref="D230:D232"/>
    <mergeCell ref="C247:I247"/>
    <mergeCell ref="J235:L261"/>
    <mergeCell ref="A262:H262"/>
    <mergeCell ref="A266:L266"/>
    <mergeCell ref="H263:L265"/>
    <mergeCell ref="D263:D265"/>
    <mergeCell ref="D248:D261"/>
    <mergeCell ref="D236:D246"/>
    <mergeCell ref="A248:A261"/>
    <mergeCell ref="A236:A246"/>
    <mergeCell ref="A263:A265"/>
    <mergeCell ref="C267:L267"/>
    <mergeCell ref="C268:I268"/>
    <mergeCell ref="J268:L277"/>
    <mergeCell ref="A278:H278"/>
    <mergeCell ref="H279:L281"/>
    <mergeCell ref="A282:L282"/>
    <mergeCell ref="C283:L283"/>
    <mergeCell ref="A279:A281"/>
    <mergeCell ref="D269:D277"/>
    <mergeCell ref="D279:D281"/>
    <mergeCell ref="A269:A277"/>
    <mergeCell ref="A284:A294"/>
    <mergeCell ref="J284:L294"/>
    <mergeCell ref="C323:C325"/>
    <mergeCell ref="A313:A329"/>
    <mergeCell ref="H296:L298"/>
    <mergeCell ref="A296:A298"/>
    <mergeCell ref="D296:D298"/>
    <mergeCell ref="D284:D289"/>
    <mergeCell ref="A330:H330"/>
    <mergeCell ref="A295:H295"/>
    <mergeCell ref="J301:L329"/>
    <mergeCell ref="D301:D311"/>
    <mergeCell ref="D313:D329"/>
    <mergeCell ref="C300:L300"/>
    <mergeCell ref="A299:L299"/>
    <mergeCell ref="C312:I312"/>
    <mergeCell ref="A301:A311"/>
    <mergeCell ref="A361:L361"/>
    <mergeCell ref="D337:D356"/>
    <mergeCell ref="D331:D333"/>
    <mergeCell ref="A357:H357"/>
    <mergeCell ref="A358:A360"/>
    <mergeCell ref="A337:A356"/>
    <mergeCell ref="D358:D360"/>
    <mergeCell ref="H331:L333"/>
    <mergeCell ref="A334:L334"/>
    <mergeCell ref="C335:L335"/>
    <mergeCell ref="C336:I336"/>
    <mergeCell ref="J336:L356"/>
    <mergeCell ref="C338:C339"/>
    <mergeCell ref="C340:C341"/>
    <mergeCell ref="C346:C348"/>
    <mergeCell ref="C349:C351"/>
    <mergeCell ref="C353:C354"/>
    <mergeCell ref="H358:L360"/>
    <mergeCell ref="C362:L362"/>
    <mergeCell ref="J363:L382"/>
    <mergeCell ref="C369:I369"/>
    <mergeCell ref="A363:A368"/>
    <mergeCell ref="A370:A382"/>
    <mergeCell ref="C377:C379"/>
    <mergeCell ref="D363:D368"/>
    <mergeCell ref="C388:L388"/>
    <mergeCell ref="A387:L387"/>
    <mergeCell ref="H384:L386"/>
    <mergeCell ref="D384:D386"/>
    <mergeCell ref="A383:H383"/>
    <mergeCell ref="D370:D382"/>
    <mergeCell ref="J389:L408"/>
    <mergeCell ref="A409:H409"/>
    <mergeCell ref="A413:L413"/>
    <mergeCell ref="H410:L412"/>
    <mergeCell ref="A410:A412"/>
    <mergeCell ref="D410:D412"/>
    <mergeCell ref="D389:D408"/>
    <mergeCell ref="A389:A408"/>
    <mergeCell ref="C414:L414"/>
    <mergeCell ref="C415:I415"/>
    <mergeCell ref="J415:L425"/>
    <mergeCell ref="A416:A425"/>
    <mergeCell ref="A426:H426"/>
    <mergeCell ref="C431:L431"/>
    <mergeCell ref="A430:L430"/>
    <mergeCell ref="H427:L429"/>
    <mergeCell ref="A427:A429"/>
    <mergeCell ref="D416:D425"/>
    <mergeCell ref="D427:D429"/>
    <mergeCell ref="C432:I432"/>
    <mergeCell ref="J432:L442"/>
    <mergeCell ref="D433:D441"/>
    <mergeCell ref="H444:L446"/>
    <mergeCell ref="A447:L447"/>
    <mergeCell ref="A444:A446"/>
    <mergeCell ref="A433:A442"/>
    <mergeCell ref="C448:L448"/>
    <mergeCell ref="A449:A468"/>
    <mergeCell ref="A469:H469"/>
    <mergeCell ref="A443:H443"/>
    <mergeCell ref="J449:L468"/>
    <mergeCell ref="C455:I455"/>
    <mergeCell ref="C463:C465"/>
    <mergeCell ref="D449:D454"/>
    <mergeCell ref="D456:D468"/>
    <mergeCell ref="D444:D446"/>
    <mergeCell ref="D470:D472"/>
    <mergeCell ref="A473:L473"/>
    <mergeCell ref="C474:L474"/>
    <mergeCell ref="A470:A472"/>
    <mergeCell ref="H470:L472"/>
    <mergeCell ref="A714:K714"/>
    <mergeCell ref="A713:L713"/>
    <mergeCell ref="H710:L712"/>
    <mergeCell ref="A709:H709"/>
    <mergeCell ref="A710:A712"/>
    <mergeCell ref="D693:D695"/>
    <mergeCell ref="D710:D712"/>
    <mergeCell ref="C697:L697"/>
    <mergeCell ref="A698:A702"/>
    <mergeCell ref="A704:A708"/>
    <mergeCell ref="J698:L708"/>
    <mergeCell ref="A696:L696"/>
    <mergeCell ref="A679:A681"/>
    <mergeCell ref="A668:A677"/>
    <mergeCell ref="H693:L695"/>
    <mergeCell ref="A693:A695"/>
    <mergeCell ref="C690:L690"/>
    <mergeCell ref="A689:L689"/>
    <mergeCell ref="H686:L688"/>
    <mergeCell ref="A686:A688"/>
    <mergeCell ref="A692:H692"/>
    <mergeCell ref="C624:L624"/>
    <mergeCell ref="A628:A630"/>
    <mergeCell ref="J640:L640"/>
    <mergeCell ref="J633:L633"/>
    <mergeCell ref="J626:L626"/>
    <mergeCell ref="A678:H678"/>
    <mergeCell ref="C667:L667"/>
    <mergeCell ref="J668:L677"/>
    <mergeCell ref="D668:D677"/>
    <mergeCell ref="H628:L630"/>
    <mergeCell ref="A666:L666"/>
    <mergeCell ref="H663:L665"/>
    <mergeCell ref="A663:A665"/>
    <mergeCell ref="D663:D665"/>
    <mergeCell ref="A662:H662"/>
    <mergeCell ref="J647:L647"/>
    <mergeCell ref="A655:H655"/>
    <mergeCell ref="C653:L653"/>
    <mergeCell ref="A631:L631"/>
    <mergeCell ref="C632:L632"/>
    <mergeCell ref="A634:H634"/>
    <mergeCell ref="A641:H641"/>
    <mergeCell ref="C683:L683"/>
    <mergeCell ref="A495:H495"/>
    <mergeCell ref="C500:L500"/>
    <mergeCell ref="H502:L504"/>
    <mergeCell ref="A502:A504"/>
    <mergeCell ref="A592:A602"/>
    <mergeCell ref="C591:L591"/>
    <mergeCell ref="D586:H586"/>
    <mergeCell ref="C582:L582"/>
    <mergeCell ref="D575:D576"/>
    <mergeCell ref="J520:L526"/>
    <mergeCell ref="H528:L530"/>
    <mergeCell ref="C532:L532"/>
    <mergeCell ref="A528:A530"/>
    <mergeCell ref="A521:A526"/>
    <mergeCell ref="J533:L538"/>
    <mergeCell ref="C533:I533"/>
    <mergeCell ref="A533:A538"/>
    <mergeCell ref="A531:L531"/>
    <mergeCell ref="A527:H527"/>
    <mergeCell ref="A543:L543"/>
    <mergeCell ref="H540:L542"/>
    <mergeCell ref="A540:A542"/>
    <mergeCell ref="A539:H539"/>
    <mergeCell ref="C609:L609"/>
    <mergeCell ref="J610:L610"/>
    <mergeCell ref="A615:L615"/>
    <mergeCell ref="J617:L618"/>
    <mergeCell ref="J575:L576"/>
    <mergeCell ref="J583:L584"/>
    <mergeCell ref="K585:L585"/>
    <mergeCell ref="J625:L625"/>
    <mergeCell ref="A553:A555"/>
    <mergeCell ref="A556:L556"/>
    <mergeCell ref="C557:L557"/>
    <mergeCell ref="H587:L589"/>
    <mergeCell ref="A590:L590"/>
    <mergeCell ref="A587:A589"/>
    <mergeCell ref="D583:D585"/>
    <mergeCell ref="D587:D589"/>
    <mergeCell ref="C572:H572"/>
    <mergeCell ref="J691:L691"/>
    <mergeCell ref="J684:L684"/>
    <mergeCell ref="J661:L661"/>
    <mergeCell ref="H656:L658"/>
    <mergeCell ref="A656:A658"/>
    <mergeCell ref="D656:D658"/>
    <mergeCell ref="C660:L660"/>
    <mergeCell ref="A659:L659"/>
    <mergeCell ref="A685:H685"/>
    <mergeCell ref="D679:D681"/>
    <mergeCell ref="D686:D688"/>
    <mergeCell ref="H679:L681"/>
    <mergeCell ref="A682:L682"/>
    <mergeCell ref="H612:L614"/>
    <mergeCell ref="C646:L646"/>
    <mergeCell ref="A645:L645"/>
    <mergeCell ref="A652:L652"/>
    <mergeCell ref="H649:L651"/>
    <mergeCell ref="C639:L639"/>
    <mergeCell ref="A638:L638"/>
    <mergeCell ref="A623:L623"/>
    <mergeCell ref="H620:L622"/>
    <mergeCell ref="A627:H627"/>
    <mergeCell ref="A42:L42"/>
    <mergeCell ref="A44:A56"/>
    <mergeCell ref="C94:C101"/>
    <mergeCell ref="A76:A101"/>
    <mergeCell ref="J76:L101"/>
    <mergeCell ref="D44:D56"/>
    <mergeCell ref="D58:D60"/>
    <mergeCell ref="D62:D69"/>
    <mergeCell ref="D71:D74"/>
    <mergeCell ref="D76:D88"/>
    <mergeCell ref="D90:D92"/>
    <mergeCell ref="D94:D101"/>
    <mergeCell ref="A143:H143"/>
    <mergeCell ref="C158:L158"/>
    <mergeCell ref="A159:A165"/>
    <mergeCell ref="C159:C165"/>
    <mergeCell ref="J159:L165"/>
    <mergeCell ref="A144:L144"/>
    <mergeCell ref="C145:I145"/>
    <mergeCell ref="C570:H570"/>
    <mergeCell ref="C571:H571"/>
    <mergeCell ref="D180:D184"/>
    <mergeCell ref="J180:L184"/>
    <mergeCell ref="C566:H566"/>
    <mergeCell ref="C567:H567"/>
    <mergeCell ref="C568:H568"/>
    <mergeCell ref="C569:H569"/>
    <mergeCell ref="A514:H514"/>
    <mergeCell ref="A505:L505"/>
    <mergeCell ref="D562:D564"/>
    <mergeCell ref="A561:H561"/>
    <mergeCell ref="A552:H552"/>
    <mergeCell ref="C544:L544"/>
    <mergeCell ref="A546:A551"/>
    <mergeCell ref="J545:L551"/>
    <mergeCell ref="D475:D480"/>
  </mergeCells>
  <pageMargins left="0.70866141732283472" right="0.70866141732283472" top="0.74803149606299213" bottom="0.74803149606299213" header="0.31496062992125984" footer="0.31496062992125984"/>
  <pageSetup scale="87" orientation="portrait" r:id="rId1"/>
  <headerFooter>
    <oddFooter>&amp;C&amp;"Avenir LT Std 35 Light,Regular"&amp;8© Myriad Geometries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405"/>
  <sheetViews>
    <sheetView workbookViewId="0">
      <selection activeCell="P15" sqref="P15"/>
    </sheetView>
  </sheetViews>
  <sheetFormatPr defaultColWidth="9.203125" defaultRowHeight="12.75" x14ac:dyDescent="0.15"/>
  <cols>
    <col min="1" max="1" width="6.1796875" style="33" customWidth="1"/>
    <col min="2" max="2" width="13.875" style="33" customWidth="1"/>
    <col min="3" max="3" width="20.60546875" style="14" customWidth="1"/>
    <col min="4" max="4" width="4.66796875" style="14" customWidth="1"/>
    <col min="5" max="5" width="4.39453125" style="33" bestFit="1" customWidth="1"/>
    <col min="6" max="6" width="12.2265625" style="33" customWidth="1"/>
    <col min="7" max="7" width="8.515625" style="14" customWidth="1"/>
    <col min="8" max="8" width="10.44140625" style="33" customWidth="1"/>
    <col min="9" max="9" width="8.2421875" style="14" customWidth="1"/>
    <col min="10" max="10" width="5.6328125" style="33" customWidth="1"/>
    <col min="11" max="11" width="13.32421875" style="62" customWidth="1"/>
    <col min="12" max="12" width="14.421875" style="62" customWidth="1"/>
    <col min="13" max="13" width="11.5390625" style="14" bestFit="1" customWidth="1"/>
    <col min="14" max="15" width="10.44140625" style="14" bestFit="1" customWidth="1"/>
    <col min="16" max="16384" width="9.203125" style="14"/>
  </cols>
  <sheetData>
    <row r="1" spans="1:19" s="13" customFormat="1" ht="61.5" customHeight="1" x14ac:dyDescent="0.15">
      <c r="A1" s="748" t="str">
        <f>ABSTRACT!A2</f>
        <v xml:space="preserve">DETAILED BILL OF QUANTITIES FOR THE PROPOSED CONSTRUCTION OF COMMERCIAL BUILDING FOR KSSFCL AT MYSURU. </v>
      </c>
      <c r="B1" s="748"/>
      <c r="C1" s="748"/>
      <c r="D1" s="748"/>
      <c r="E1" s="748"/>
      <c r="F1" s="748"/>
      <c r="G1" s="748"/>
      <c r="H1" s="748"/>
      <c r="I1" s="748"/>
      <c r="J1" s="748"/>
      <c r="K1" s="748"/>
      <c r="L1" s="748"/>
      <c r="N1" s="14"/>
      <c r="O1" s="14"/>
      <c r="P1" s="14"/>
      <c r="Q1" s="14"/>
      <c r="R1" s="14"/>
      <c r="S1" s="14"/>
    </row>
    <row r="2" spans="1:19" s="16" customFormat="1" ht="13.5" customHeight="1" x14ac:dyDescent="0.15">
      <c r="A2" s="781" t="s">
        <v>281</v>
      </c>
      <c r="B2" s="781"/>
      <c r="C2" s="781"/>
      <c r="D2" s="781"/>
      <c r="E2" s="781"/>
      <c r="F2" s="781"/>
      <c r="G2" s="781"/>
      <c r="H2" s="781"/>
      <c r="I2" s="781"/>
      <c r="J2" s="781"/>
      <c r="K2" s="781"/>
      <c r="L2" s="781"/>
      <c r="M2" s="45"/>
    </row>
    <row r="3" spans="1:19" s="19" customFormat="1" ht="0.75" hidden="1" customHeight="1" x14ac:dyDescent="0.15">
      <c r="A3" s="50">
        <v>1</v>
      </c>
      <c r="B3" s="50"/>
      <c r="C3" s="750"/>
      <c r="D3" s="750"/>
      <c r="E3" s="750"/>
      <c r="F3" s="750"/>
      <c r="G3" s="750"/>
      <c r="H3" s="750"/>
      <c r="I3" s="750"/>
      <c r="J3" s="50"/>
      <c r="K3" s="59"/>
      <c r="L3" s="59"/>
      <c r="M3" s="46"/>
    </row>
    <row r="4" spans="1:19" s="22" customFormat="1" ht="25.5" customHeight="1" x14ac:dyDescent="0.15">
      <c r="A4" s="20" t="s">
        <v>11</v>
      </c>
      <c r="B4" s="20"/>
      <c r="C4" s="21" t="s">
        <v>0</v>
      </c>
      <c r="D4" s="21"/>
      <c r="E4" s="21" t="s">
        <v>1</v>
      </c>
      <c r="F4" s="21" t="s">
        <v>2</v>
      </c>
      <c r="G4" s="21" t="s">
        <v>3</v>
      </c>
      <c r="H4" s="21" t="s">
        <v>4</v>
      </c>
      <c r="I4" s="21" t="s">
        <v>5</v>
      </c>
      <c r="J4" s="21" t="s">
        <v>6</v>
      </c>
      <c r="K4" s="58" t="s">
        <v>7</v>
      </c>
      <c r="L4" s="58" t="s">
        <v>8</v>
      </c>
      <c r="M4" s="47"/>
    </row>
    <row r="5" spans="1:19" s="22" customFormat="1" x14ac:dyDescent="0.15">
      <c r="A5" s="21">
        <v>1</v>
      </c>
      <c r="B5" s="21"/>
      <c r="C5" s="21">
        <v>2</v>
      </c>
      <c r="D5" s="21"/>
      <c r="E5" s="21">
        <v>3</v>
      </c>
      <c r="F5" s="21">
        <v>4</v>
      </c>
      <c r="G5" s="21">
        <v>5</v>
      </c>
      <c r="H5" s="21">
        <v>6</v>
      </c>
      <c r="I5" s="21">
        <v>7</v>
      </c>
      <c r="J5" s="21">
        <v>8</v>
      </c>
      <c r="K5" s="58">
        <v>9</v>
      </c>
      <c r="L5" s="58">
        <v>10</v>
      </c>
      <c r="M5" s="47"/>
    </row>
    <row r="6" spans="1:19" s="23" customFormat="1" x14ac:dyDescent="0.15">
      <c r="A6" s="754" t="s">
        <v>508</v>
      </c>
      <c r="B6" s="755"/>
      <c r="C6" s="755"/>
      <c r="D6" s="755"/>
      <c r="E6" s="755"/>
      <c r="F6" s="755"/>
      <c r="G6" s="755"/>
      <c r="H6" s="755"/>
      <c r="I6" s="755"/>
      <c r="J6" s="755"/>
      <c r="K6" s="756"/>
      <c r="L6" s="153"/>
    </row>
    <row r="7" spans="1:19" s="23" customFormat="1" x14ac:dyDescent="0.15">
      <c r="A7" s="754" t="s">
        <v>509</v>
      </c>
      <c r="B7" s="755"/>
      <c r="C7" s="755"/>
      <c r="D7" s="755"/>
      <c r="E7" s="755"/>
      <c r="F7" s="755"/>
      <c r="G7" s="755"/>
      <c r="H7" s="755"/>
      <c r="I7" s="755"/>
      <c r="J7" s="755"/>
      <c r="K7" s="756"/>
      <c r="L7" s="155"/>
    </row>
    <row r="8" spans="1:19" ht="68.25" customHeight="1" x14ac:dyDescent="0.15">
      <c r="A8" s="50">
        <v>1</v>
      </c>
      <c r="B8" s="234" t="s">
        <v>480</v>
      </c>
      <c r="C8" s="595" t="s">
        <v>307</v>
      </c>
      <c r="D8" s="596"/>
      <c r="E8" s="596"/>
      <c r="F8" s="596"/>
      <c r="G8" s="596"/>
      <c r="H8" s="596"/>
      <c r="I8" s="596"/>
      <c r="J8" s="596"/>
      <c r="K8" s="596"/>
      <c r="L8" s="600"/>
      <c r="M8" s="38"/>
    </row>
    <row r="9" spans="1:19" s="19" customFormat="1" ht="25.5" customHeight="1" x14ac:dyDescent="0.15">
      <c r="A9" s="50"/>
      <c r="B9" s="50" t="s">
        <v>62</v>
      </c>
      <c r="C9" s="595" t="s">
        <v>61</v>
      </c>
      <c r="D9" s="596"/>
      <c r="E9" s="596"/>
      <c r="F9" s="596"/>
      <c r="G9" s="596"/>
      <c r="H9" s="596"/>
      <c r="I9" s="596"/>
      <c r="J9" s="596"/>
      <c r="K9" s="596"/>
      <c r="L9" s="600"/>
      <c r="M9" s="46"/>
    </row>
    <row r="10" spans="1:19" s="19" customFormat="1" x14ac:dyDescent="0.15">
      <c r="A10" s="50"/>
      <c r="B10" s="156"/>
      <c r="C10" s="595" t="s">
        <v>63</v>
      </c>
      <c r="D10" s="596"/>
      <c r="E10" s="596"/>
      <c r="F10" s="596"/>
      <c r="G10" s="596"/>
      <c r="H10" s="596"/>
      <c r="I10" s="600"/>
      <c r="J10" s="622"/>
      <c r="K10" s="623"/>
      <c r="L10" s="624"/>
      <c r="M10" s="46"/>
    </row>
    <row r="11" spans="1:19" s="19" customFormat="1" x14ac:dyDescent="0.15">
      <c r="A11" s="50"/>
      <c r="B11" s="50"/>
      <c r="C11" s="138" t="s">
        <v>92</v>
      </c>
      <c r="D11" s="69"/>
      <c r="E11" s="70">
        <v>1</v>
      </c>
      <c r="F11" s="70">
        <v>2.35</v>
      </c>
      <c r="G11" s="70">
        <v>0.2</v>
      </c>
      <c r="H11" s="70">
        <v>7.4999999999999997E-2</v>
      </c>
      <c r="I11" s="70">
        <f>E11*F11*G11*H11</f>
        <v>3.5250000000000004E-2</v>
      </c>
      <c r="J11" s="628"/>
      <c r="K11" s="629"/>
      <c r="L11" s="630"/>
      <c r="M11" s="46"/>
    </row>
    <row r="12" spans="1:19" s="19" customFormat="1" x14ac:dyDescent="0.15">
      <c r="A12" s="643"/>
      <c r="B12" s="644"/>
      <c r="C12" s="644"/>
      <c r="D12" s="644"/>
      <c r="E12" s="644"/>
      <c r="F12" s="644"/>
      <c r="G12" s="644"/>
      <c r="H12" s="645"/>
      <c r="I12" s="123">
        <f>SUM(I11:I11)</f>
        <v>3.5250000000000004E-2</v>
      </c>
      <c r="J12" s="123" t="s">
        <v>9</v>
      </c>
      <c r="K12" s="125">
        <f>F15</f>
        <v>6555.15</v>
      </c>
      <c r="L12" s="125">
        <f>I12*K12</f>
        <v>231.06903750000001</v>
      </c>
      <c r="M12" s="46"/>
    </row>
    <row r="13" spans="1:19" s="19" customFormat="1" x14ac:dyDescent="0.15">
      <c r="A13" s="649"/>
      <c r="B13" s="147"/>
      <c r="C13" s="72" t="s">
        <v>23</v>
      </c>
      <c r="D13" s="597"/>
      <c r="E13" s="69" t="s">
        <v>24</v>
      </c>
      <c r="F13" s="70">
        <v>6243</v>
      </c>
      <c r="G13" s="73" t="s">
        <v>25</v>
      </c>
      <c r="H13" s="622"/>
      <c r="I13" s="623"/>
      <c r="J13" s="623"/>
      <c r="K13" s="623"/>
      <c r="L13" s="624"/>
      <c r="M13" s="46"/>
    </row>
    <row r="14" spans="1:19" s="19" customFormat="1" x14ac:dyDescent="0.15">
      <c r="A14" s="650"/>
      <c r="B14" s="148"/>
      <c r="C14" s="72" t="s">
        <v>41</v>
      </c>
      <c r="D14" s="598"/>
      <c r="E14" s="69" t="s">
        <v>24</v>
      </c>
      <c r="F14" s="70">
        <f>ROUND(F13*5%,2)</f>
        <v>312.14999999999998</v>
      </c>
      <c r="G14" s="70"/>
      <c r="H14" s="625"/>
      <c r="I14" s="626"/>
      <c r="J14" s="626"/>
      <c r="K14" s="626"/>
      <c r="L14" s="627"/>
      <c r="M14" s="46"/>
    </row>
    <row r="15" spans="1:19" s="19" customFormat="1" x14ac:dyDescent="0.15">
      <c r="A15" s="651"/>
      <c r="B15" s="149"/>
      <c r="C15" s="72"/>
      <c r="D15" s="599"/>
      <c r="E15" s="69" t="s">
        <v>24</v>
      </c>
      <c r="F15" s="70">
        <f>SUM(F13:F14)</f>
        <v>6555.15</v>
      </c>
      <c r="G15" s="73" t="s">
        <v>25</v>
      </c>
      <c r="H15" s="628"/>
      <c r="I15" s="629"/>
      <c r="J15" s="629"/>
      <c r="K15" s="629"/>
      <c r="L15" s="630"/>
      <c r="M15" s="46"/>
    </row>
    <row r="16" spans="1:19" s="19" customFormat="1" x14ac:dyDescent="0.15">
      <c r="A16" s="703"/>
      <c r="B16" s="704"/>
      <c r="C16" s="704"/>
      <c r="D16" s="704"/>
      <c r="E16" s="704"/>
      <c r="F16" s="704"/>
      <c r="G16" s="704"/>
      <c r="H16" s="704"/>
      <c r="I16" s="704"/>
      <c r="J16" s="704"/>
      <c r="K16" s="704"/>
      <c r="L16" s="705"/>
      <c r="M16" s="46"/>
    </row>
    <row r="17" spans="1:13" s="19" customFormat="1" ht="80.25" customHeight="1" x14ac:dyDescent="0.15">
      <c r="A17" s="50">
        <v>2</v>
      </c>
      <c r="B17" s="234" t="s">
        <v>481</v>
      </c>
      <c r="C17" s="595" t="s">
        <v>111</v>
      </c>
      <c r="D17" s="596"/>
      <c r="E17" s="596"/>
      <c r="F17" s="596"/>
      <c r="G17" s="596"/>
      <c r="H17" s="596"/>
      <c r="I17" s="596"/>
      <c r="J17" s="596"/>
      <c r="K17" s="596"/>
      <c r="L17" s="600"/>
      <c r="M17" s="46"/>
    </row>
    <row r="18" spans="1:13" ht="13.35" customHeight="1" x14ac:dyDescent="0.15">
      <c r="A18" s="649"/>
      <c r="B18" s="147"/>
      <c r="C18" s="778" t="s">
        <v>72</v>
      </c>
      <c r="D18" s="597"/>
      <c r="E18" s="69">
        <v>5</v>
      </c>
      <c r="F18" s="70">
        <v>0.2</v>
      </c>
      <c r="G18" s="70">
        <v>0.6</v>
      </c>
      <c r="H18" s="70">
        <f>3.3-0.6</f>
        <v>2.6999999999999997</v>
      </c>
      <c r="I18" s="70">
        <f>E18*F18*G18*H18</f>
        <v>1.6199999999999999</v>
      </c>
      <c r="J18" s="622"/>
      <c r="K18" s="623"/>
      <c r="L18" s="624"/>
      <c r="M18" s="38"/>
    </row>
    <row r="19" spans="1:13" s="19" customFormat="1" x14ac:dyDescent="0.15">
      <c r="A19" s="650"/>
      <c r="B19" s="148"/>
      <c r="C19" s="779"/>
      <c r="D19" s="598"/>
      <c r="E19" s="69">
        <v>3</v>
      </c>
      <c r="F19" s="70">
        <v>0.2</v>
      </c>
      <c r="G19" s="70">
        <v>0.45</v>
      </c>
      <c r="H19" s="70">
        <f>3.3-0.6</f>
        <v>2.6999999999999997</v>
      </c>
      <c r="I19" s="70">
        <f>E19*F19*G19*H19</f>
        <v>0.72900000000000009</v>
      </c>
      <c r="J19" s="625"/>
      <c r="K19" s="626"/>
      <c r="L19" s="627"/>
      <c r="M19" s="46"/>
    </row>
    <row r="20" spans="1:13" s="19" customFormat="1" x14ac:dyDescent="0.15">
      <c r="A20" s="650"/>
      <c r="B20" s="148"/>
      <c r="C20" s="779"/>
      <c r="D20" s="598"/>
      <c r="E20" s="69">
        <v>2</v>
      </c>
      <c r="F20" s="70">
        <v>0.2</v>
      </c>
      <c r="G20" s="70">
        <v>0.9</v>
      </c>
      <c r="H20" s="70">
        <f>3.3-0.6</f>
        <v>2.6999999999999997</v>
      </c>
      <c r="I20" s="70">
        <f>E20*F20*G20*H20</f>
        <v>0.97199999999999998</v>
      </c>
      <c r="J20" s="625"/>
      <c r="K20" s="626"/>
      <c r="L20" s="627"/>
      <c r="M20" s="46"/>
    </row>
    <row r="21" spans="1:13" s="19" customFormat="1" x14ac:dyDescent="0.15">
      <c r="A21" s="651"/>
      <c r="B21" s="149"/>
      <c r="C21" s="780"/>
      <c r="D21" s="599"/>
      <c r="E21" s="69">
        <v>3</v>
      </c>
      <c r="F21" s="70">
        <v>0.2</v>
      </c>
      <c r="G21" s="70">
        <v>0.6</v>
      </c>
      <c r="H21" s="70">
        <f>3.3-0.6</f>
        <v>2.6999999999999997</v>
      </c>
      <c r="I21" s="70">
        <f>E21*F21*G21*H21</f>
        <v>0.97199999999999998</v>
      </c>
      <c r="J21" s="628"/>
      <c r="K21" s="629"/>
      <c r="L21" s="630"/>
      <c r="M21" s="46"/>
    </row>
    <row r="22" spans="1:13" s="19" customFormat="1" x14ac:dyDescent="0.15">
      <c r="A22" s="643"/>
      <c r="B22" s="644"/>
      <c r="C22" s="644"/>
      <c r="D22" s="644"/>
      <c r="E22" s="644"/>
      <c r="F22" s="644"/>
      <c r="G22" s="644"/>
      <c r="H22" s="645"/>
      <c r="I22" s="123">
        <f>SUM(I18:I21)</f>
        <v>4.2930000000000001</v>
      </c>
      <c r="J22" s="123" t="s">
        <v>9</v>
      </c>
      <c r="K22" s="125">
        <f>F25</f>
        <v>7185.15</v>
      </c>
      <c r="L22" s="125">
        <f>I22*K22</f>
        <v>30845.84895</v>
      </c>
      <c r="M22" s="46"/>
    </row>
    <row r="23" spans="1:13" s="19" customFormat="1" x14ac:dyDescent="0.15">
      <c r="A23" s="204"/>
      <c r="B23" s="147"/>
      <c r="C23" s="75" t="s">
        <v>23</v>
      </c>
      <c r="D23" s="79"/>
      <c r="E23" s="69" t="s">
        <v>24</v>
      </c>
      <c r="F23" s="70">
        <v>6843</v>
      </c>
      <c r="G23" s="70" t="s">
        <v>25</v>
      </c>
      <c r="H23" s="207"/>
      <c r="I23" s="208"/>
      <c r="J23" s="208"/>
      <c r="K23" s="208"/>
      <c r="L23" s="209"/>
      <c r="M23" s="46"/>
    </row>
    <row r="24" spans="1:13" s="19" customFormat="1" x14ac:dyDescent="0.15">
      <c r="A24" s="205"/>
      <c r="B24" s="148"/>
      <c r="C24" s="75" t="s">
        <v>41</v>
      </c>
      <c r="D24" s="232"/>
      <c r="E24" s="69" t="s">
        <v>24</v>
      </c>
      <c r="F24" s="70">
        <f>ROUND(F23*5%,2)</f>
        <v>342.15</v>
      </c>
      <c r="G24" s="70"/>
      <c r="H24" s="210"/>
      <c r="I24" s="211"/>
      <c r="J24" s="211"/>
      <c r="K24" s="211"/>
      <c r="L24" s="212"/>
      <c r="M24" s="46"/>
    </row>
    <row r="25" spans="1:13" s="19" customFormat="1" x14ac:dyDescent="0.15">
      <c r="A25" s="205"/>
      <c r="B25" s="148"/>
      <c r="C25" s="75"/>
      <c r="D25" s="232"/>
      <c r="E25" s="69"/>
      <c r="F25" s="70">
        <f>SUM(F23:F24)</f>
        <v>7185.15</v>
      </c>
      <c r="G25" s="70"/>
      <c r="H25" s="210"/>
      <c r="I25" s="211"/>
      <c r="J25" s="211"/>
      <c r="K25" s="211"/>
      <c r="L25" s="212"/>
      <c r="M25" s="46"/>
    </row>
    <row r="26" spans="1:13" s="19" customFormat="1" ht="36" customHeight="1" x14ac:dyDescent="0.15">
      <c r="A26" s="54"/>
      <c r="B26" s="50"/>
      <c r="C26" s="595" t="s">
        <v>408</v>
      </c>
      <c r="D26" s="596"/>
      <c r="E26" s="596"/>
      <c r="F26" s="596"/>
      <c r="G26" s="596"/>
      <c r="H26" s="596"/>
      <c r="I26" s="596"/>
      <c r="J26" s="596"/>
      <c r="K26" s="596"/>
      <c r="L26" s="600"/>
      <c r="M26" s="46"/>
    </row>
    <row r="27" spans="1:13" s="19" customFormat="1" x14ac:dyDescent="0.15">
      <c r="A27" s="649"/>
      <c r="B27" s="148"/>
      <c r="C27" s="646" t="s">
        <v>72</v>
      </c>
      <c r="D27" s="186"/>
      <c r="E27" s="69">
        <v>5</v>
      </c>
      <c r="F27" s="70">
        <f>(F18+G18)*2</f>
        <v>1.6</v>
      </c>
      <c r="G27" s="70"/>
      <c r="H27" s="70">
        <f>H18</f>
        <v>2.6999999999999997</v>
      </c>
      <c r="I27" s="70">
        <f>E27*F27*H27</f>
        <v>21.599999999999998</v>
      </c>
      <c r="J27" s="622"/>
      <c r="K27" s="623"/>
      <c r="L27" s="624"/>
      <c r="M27" s="46"/>
    </row>
    <row r="28" spans="1:13" s="19" customFormat="1" x14ac:dyDescent="0.15">
      <c r="A28" s="650"/>
      <c r="B28" s="148"/>
      <c r="C28" s="647"/>
      <c r="D28" s="69"/>
      <c r="E28" s="69">
        <f>E19</f>
        <v>3</v>
      </c>
      <c r="F28" s="70">
        <f>(F19+G19)*2</f>
        <v>1.3</v>
      </c>
      <c r="G28" s="70"/>
      <c r="H28" s="70">
        <f>H19</f>
        <v>2.6999999999999997</v>
      </c>
      <c r="I28" s="70">
        <f>E28*F28*H28</f>
        <v>10.53</v>
      </c>
      <c r="J28" s="625"/>
      <c r="K28" s="626"/>
      <c r="L28" s="627"/>
      <c r="M28" s="46"/>
    </row>
    <row r="29" spans="1:13" s="19" customFormat="1" x14ac:dyDescent="0.15">
      <c r="A29" s="650"/>
      <c r="B29" s="148"/>
      <c r="C29" s="647"/>
      <c r="D29" s="69"/>
      <c r="E29" s="69">
        <f>E20</f>
        <v>2</v>
      </c>
      <c r="F29" s="70">
        <f>(F20+G20)*2</f>
        <v>2.2000000000000002</v>
      </c>
      <c r="G29" s="70"/>
      <c r="H29" s="70">
        <f>H20</f>
        <v>2.6999999999999997</v>
      </c>
      <c r="I29" s="70">
        <f>E29*F29*H29</f>
        <v>11.879999999999999</v>
      </c>
      <c r="J29" s="625"/>
      <c r="K29" s="626"/>
      <c r="L29" s="627"/>
      <c r="M29" s="46"/>
    </row>
    <row r="30" spans="1:13" s="19" customFormat="1" x14ac:dyDescent="0.15">
      <c r="A30" s="651"/>
      <c r="B30" s="148"/>
      <c r="C30" s="647"/>
      <c r="D30" s="69"/>
      <c r="E30" s="69">
        <f>E21</f>
        <v>3</v>
      </c>
      <c r="F30" s="70">
        <f>(F21+G21)*2</f>
        <v>1.6</v>
      </c>
      <c r="G30" s="70"/>
      <c r="H30" s="70">
        <f>H21</f>
        <v>2.6999999999999997</v>
      </c>
      <c r="I30" s="70">
        <f>E30*F30*H30</f>
        <v>12.96</v>
      </c>
      <c r="J30" s="625"/>
      <c r="K30" s="626"/>
      <c r="L30" s="627"/>
      <c r="M30" s="46"/>
    </row>
    <row r="31" spans="1:13" s="19" customFormat="1" x14ac:dyDescent="0.15">
      <c r="A31" s="643"/>
      <c r="B31" s="644"/>
      <c r="C31" s="644"/>
      <c r="D31" s="644"/>
      <c r="E31" s="644"/>
      <c r="F31" s="644"/>
      <c r="G31" s="644"/>
      <c r="H31" s="645"/>
      <c r="I31" s="65">
        <f>SUM(I27:I30)</f>
        <v>56.969999999999992</v>
      </c>
      <c r="J31" s="65" t="s">
        <v>400</v>
      </c>
      <c r="K31" s="99">
        <v>645</v>
      </c>
      <c r="L31" s="99">
        <f>I31*K31</f>
        <v>36745.649999999994</v>
      </c>
      <c r="M31" s="46"/>
    </row>
    <row r="32" spans="1:13" s="19" customFormat="1" x14ac:dyDescent="0.15">
      <c r="A32" s="703"/>
      <c r="B32" s="704"/>
      <c r="C32" s="704"/>
      <c r="D32" s="704"/>
      <c r="E32" s="704"/>
      <c r="F32" s="704"/>
      <c r="G32" s="704"/>
      <c r="H32" s="704"/>
      <c r="I32" s="704"/>
      <c r="J32" s="704"/>
      <c r="K32" s="704"/>
      <c r="L32" s="705"/>
      <c r="M32" s="46"/>
    </row>
    <row r="33" spans="1:13" s="19" customFormat="1" x14ac:dyDescent="0.15">
      <c r="A33" s="649"/>
      <c r="B33" s="167"/>
      <c r="C33" s="758" t="s">
        <v>20</v>
      </c>
      <c r="D33" s="759"/>
      <c r="E33" s="759"/>
      <c r="F33" s="759"/>
      <c r="G33" s="759"/>
      <c r="H33" s="759"/>
      <c r="I33" s="760"/>
      <c r="J33" s="622"/>
      <c r="K33" s="623"/>
      <c r="L33" s="624"/>
      <c r="M33" s="46"/>
    </row>
    <row r="34" spans="1:13" s="19" customFormat="1" x14ac:dyDescent="0.15">
      <c r="A34" s="650"/>
      <c r="B34" s="148"/>
      <c r="C34" s="72" t="s">
        <v>92</v>
      </c>
      <c r="D34" s="597"/>
      <c r="E34" s="69">
        <v>1</v>
      </c>
      <c r="F34" s="70">
        <v>2.35</v>
      </c>
      <c r="G34" s="70">
        <v>0.2</v>
      </c>
      <c r="H34" s="70">
        <v>0.2</v>
      </c>
      <c r="I34" s="70">
        <f>E34*F34*G34*H34</f>
        <v>9.4000000000000014E-2</v>
      </c>
      <c r="J34" s="625"/>
      <c r="K34" s="626"/>
      <c r="L34" s="627"/>
      <c r="M34" s="46"/>
    </row>
    <row r="35" spans="1:13" s="19" customFormat="1" x14ac:dyDescent="0.15">
      <c r="A35" s="650"/>
      <c r="B35" s="148"/>
      <c r="C35" s="72" t="s">
        <v>282</v>
      </c>
      <c r="D35" s="598"/>
      <c r="E35" s="69">
        <v>1</v>
      </c>
      <c r="F35" s="70">
        <v>3.4350000000000001</v>
      </c>
      <c r="G35" s="70">
        <v>0.2</v>
      </c>
      <c r="H35" s="70">
        <v>0.2</v>
      </c>
      <c r="I35" s="70">
        <f>E35*F35*G35*H35</f>
        <v>0.13740000000000002</v>
      </c>
      <c r="J35" s="625"/>
      <c r="K35" s="626"/>
      <c r="L35" s="627"/>
      <c r="M35" s="46"/>
    </row>
    <row r="36" spans="1:13" s="19" customFormat="1" x14ac:dyDescent="0.15">
      <c r="A36" s="650"/>
      <c r="B36" s="148"/>
      <c r="C36" s="72" t="s">
        <v>112</v>
      </c>
      <c r="D36" s="598"/>
      <c r="E36" s="69"/>
      <c r="F36" s="70"/>
      <c r="G36" s="70"/>
      <c r="H36" s="70"/>
      <c r="I36" s="70"/>
      <c r="J36" s="625"/>
      <c r="K36" s="626"/>
      <c r="L36" s="627"/>
      <c r="M36" s="46"/>
    </row>
    <row r="37" spans="1:13" s="19" customFormat="1" x14ac:dyDescent="0.15">
      <c r="A37" s="651"/>
      <c r="B37" s="149"/>
      <c r="C37" s="72" t="s">
        <v>283</v>
      </c>
      <c r="D37" s="599"/>
      <c r="E37" s="69">
        <v>1</v>
      </c>
      <c r="F37" s="70">
        <v>1.75</v>
      </c>
      <c r="G37" s="70">
        <v>0.2</v>
      </c>
      <c r="H37" s="70">
        <v>0.2</v>
      </c>
      <c r="I37" s="70">
        <f>E37*F37*G37*H37</f>
        <v>7.0000000000000007E-2</v>
      </c>
      <c r="J37" s="625"/>
      <c r="K37" s="626"/>
      <c r="L37" s="627"/>
      <c r="M37" s="46"/>
    </row>
    <row r="38" spans="1:13" s="19" customFormat="1" x14ac:dyDescent="0.15">
      <c r="A38" s="50"/>
      <c r="B38" s="156"/>
      <c r="C38" s="742" t="s">
        <v>110</v>
      </c>
      <c r="D38" s="743"/>
      <c r="E38" s="743"/>
      <c r="F38" s="743"/>
      <c r="G38" s="743"/>
      <c r="H38" s="743"/>
      <c r="I38" s="744"/>
      <c r="J38" s="625"/>
      <c r="K38" s="626"/>
      <c r="L38" s="627"/>
      <c r="M38" s="46"/>
    </row>
    <row r="39" spans="1:13" s="19" customFormat="1" x14ac:dyDescent="0.15">
      <c r="A39" s="50"/>
      <c r="B39" s="50"/>
      <c r="C39" s="72" t="s">
        <v>284</v>
      </c>
      <c r="D39" s="78"/>
      <c r="E39" s="69">
        <v>1</v>
      </c>
      <c r="F39" s="70">
        <f>0.1+1.5+0.1</f>
        <v>1.7000000000000002</v>
      </c>
      <c r="G39" s="70">
        <v>0.3</v>
      </c>
      <c r="H39" s="70">
        <v>7.4999999999999997E-2</v>
      </c>
      <c r="I39" s="70">
        <f>E39*F39*G39*H39</f>
        <v>3.8249999999999999E-2</v>
      </c>
      <c r="J39" s="628"/>
      <c r="K39" s="629"/>
      <c r="L39" s="630"/>
      <c r="M39" s="46"/>
    </row>
    <row r="40" spans="1:13" s="19" customFormat="1" x14ac:dyDescent="0.15">
      <c r="A40" s="643"/>
      <c r="B40" s="644"/>
      <c r="C40" s="644"/>
      <c r="D40" s="644"/>
      <c r="E40" s="644"/>
      <c r="F40" s="644"/>
      <c r="G40" s="644"/>
      <c r="H40" s="645"/>
      <c r="I40" s="123">
        <f>SUM(I34:I39)</f>
        <v>0.33965000000000006</v>
      </c>
      <c r="J40" s="123" t="s">
        <v>9</v>
      </c>
      <c r="K40" s="125">
        <f>F43</f>
        <v>7185.15</v>
      </c>
      <c r="L40" s="125">
        <f>I40*K40</f>
        <v>2440.4361975000002</v>
      </c>
      <c r="M40" s="46"/>
    </row>
    <row r="41" spans="1:13" s="19" customFormat="1" x14ac:dyDescent="0.15">
      <c r="A41" s="649"/>
      <c r="B41" s="147"/>
      <c r="C41" s="75" t="s">
        <v>23</v>
      </c>
      <c r="D41" s="597"/>
      <c r="E41" s="69" t="s">
        <v>24</v>
      </c>
      <c r="F41" s="70">
        <v>6843</v>
      </c>
      <c r="G41" s="70" t="s">
        <v>25</v>
      </c>
      <c r="H41" s="622"/>
      <c r="I41" s="623"/>
      <c r="J41" s="623"/>
      <c r="K41" s="623"/>
      <c r="L41" s="624"/>
      <c r="M41" s="46"/>
    </row>
    <row r="42" spans="1:13" s="19" customFormat="1" x14ac:dyDescent="0.15">
      <c r="A42" s="650"/>
      <c r="B42" s="148"/>
      <c r="C42" s="75" t="s">
        <v>41</v>
      </c>
      <c r="D42" s="598"/>
      <c r="E42" s="69" t="s">
        <v>24</v>
      </c>
      <c r="F42" s="70">
        <f>ROUND(F41*5%,2)</f>
        <v>342.15</v>
      </c>
      <c r="G42" s="70"/>
      <c r="H42" s="625"/>
      <c r="I42" s="626"/>
      <c r="J42" s="626"/>
      <c r="K42" s="626"/>
      <c r="L42" s="627"/>
      <c r="M42" s="46"/>
    </row>
    <row r="43" spans="1:13" s="19" customFormat="1" x14ac:dyDescent="0.15">
      <c r="A43" s="651"/>
      <c r="B43" s="148"/>
      <c r="C43" s="215"/>
      <c r="D43" s="599"/>
      <c r="E43" s="184"/>
      <c r="F43" s="189">
        <f>SUM(F41:F42)</f>
        <v>7185.15</v>
      </c>
      <c r="G43" s="189"/>
      <c r="H43" s="628"/>
      <c r="I43" s="629"/>
      <c r="J43" s="629"/>
      <c r="K43" s="629"/>
      <c r="L43" s="630"/>
      <c r="M43" s="46"/>
    </row>
    <row r="44" spans="1:13" s="19" customFormat="1" x14ac:dyDescent="0.15">
      <c r="A44" s="54"/>
      <c r="B44" s="50"/>
      <c r="C44" s="75"/>
      <c r="D44" s="72"/>
      <c r="E44" s="69"/>
      <c r="F44" s="70"/>
      <c r="G44" s="70"/>
      <c r="H44" s="245"/>
      <c r="I44" s="220"/>
      <c r="J44" s="220"/>
      <c r="K44" s="220"/>
      <c r="L44" s="246"/>
      <c r="M44" s="46"/>
    </row>
    <row r="45" spans="1:13" s="19" customFormat="1" ht="54.75" customHeight="1" x14ac:dyDescent="0.15">
      <c r="A45" s="158"/>
      <c r="B45" s="188"/>
      <c r="C45" s="856" t="s">
        <v>409</v>
      </c>
      <c r="D45" s="857"/>
      <c r="E45" s="857"/>
      <c r="F45" s="857"/>
      <c r="G45" s="857"/>
      <c r="H45" s="857"/>
      <c r="I45" s="857"/>
      <c r="J45" s="857"/>
      <c r="K45" s="857"/>
      <c r="L45" s="858"/>
      <c r="M45" s="46"/>
    </row>
    <row r="46" spans="1:13" s="19" customFormat="1" x14ac:dyDescent="0.15">
      <c r="A46" s="649"/>
      <c r="B46" s="148"/>
      <c r="C46" s="75"/>
      <c r="D46" s="597"/>
      <c r="E46" s="70">
        <f>E34</f>
        <v>1</v>
      </c>
      <c r="F46" s="70">
        <f>F34</f>
        <v>2.35</v>
      </c>
      <c r="G46" s="70"/>
      <c r="H46" s="70">
        <f>G34+H34*2</f>
        <v>0.60000000000000009</v>
      </c>
      <c r="I46" s="70">
        <f>E46*F46*H46</f>
        <v>1.4100000000000004</v>
      </c>
      <c r="J46" s="622"/>
      <c r="K46" s="623"/>
      <c r="L46" s="624"/>
      <c r="M46" s="46"/>
    </row>
    <row r="47" spans="1:13" s="19" customFormat="1" x14ac:dyDescent="0.15">
      <c r="A47" s="650"/>
      <c r="B47" s="148"/>
      <c r="C47" s="75"/>
      <c r="D47" s="598"/>
      <c r="E47" s="70">
        <f>E35</f>
        <v>1</v>
      </c>
      <c r="F47" s="70">
        <f>F35</f>
        <v>3.4350000000000001</v>
      </c>
      <c r="G47" s="70"/>
      <c r="H47" s="70">
        <f>G35+H35*2</f>
        <v>0.60000000000000009</v>
      </c>
      <c r="I47" s="70">
        <f>E47*F47*H47</f>
        <v>2.0610000000000004</v>
      </c>
      <c r="J47" s="625"/>
      <c r="K47" s="626"/>
      <c r="L47" s="627"/>
      <c r="M47" s="46"/>
    </row>
    <row r="48" spans="1:13" s="19" customFormat="1" x14ac:dyDescent="0.15">
      <c r="A48" s="650"/>
      <c r="B48" s="148"/>
      <c r="C48" s="75"/>
      <c r="D48" s="598"/>
      <c r="E48" s="70"/>
      <c r="F48" s="70"/>
      <c r="G48" s="70"/>
      <c r="H48" s="70"/>
      <c r="I48" s="70"/>
      <c r="J48" s="625"/>
      <c r="K48" s="626"/>
      <c r="L48" s="627"/>
      <c r="M48" s="46"/>
    </row>
    <row r="49" spans="1:13" s="19" customFormat="1" x14ac:dyDescent="0.15">
      <c r="A49" s="650"/>
      <c r="B49" s="148"/>
      <c r="C49" s="75"/>
      <c r="D49" s="598"/>
      <c r="E49" s="70">
        <f>E37</f>
        <v>1</v>
      </c>
      <c r="F49" s="70">
        <f>F37</f>
        <v>1.75</v>
      </c>
      <c r="G49" s="70"/>
      <c r="H49" s="70">
        <f>G37+H37*2</f>
        <v>0.60000000000000009</v>
      </c>
      <c r="I49" s="70">
        <f>E49*F49*H49</f>
        <v>1.0500000000000003</v>
      </c>
      <c r="J49" s="625"/>
      <c r="K49" s="626"/>
      <c r="L49" s="627"/>
      <c r="M49" s="46"/>
    </row>
    <row r="50" spans="1:13" s="19" customFormat="1" x14ac:dyDescent="0.15">
      <c r="A50" s="650"/>
      <c r="B50" s="148"/>
      <c r="C50" s="75"/>
      <c r="D50" s="598"/>
      <c r="E50" s="70"/>
      <c r="F50" s="70"/>
      <c r="G50" s="70"/>
      <c r="H50" s="70"/>
      <c r="I50" s="70"/>
      <c r="J50" s="625"/>
      <c r="K50" s="626"/>
      <c r="L50" s="627"/>
      <c r="M50" s="46"/>
    </row>
    <row r="51" spans="1:13" s="19" customFormat="1" x14ac:dyDescent="0.15">
      <c r="A51" s="651"/>
      <c r="B51" s="148"/>
      <c r="C51" s="75"/>
      <c r="D51" s="599"/>
      <c r="E51" s="70">
        <f>E39</f>
        <v>1</v>
      </c>
      <c r="F51" s="70">
        <f>F39</f>
        <v>1.7000000000000002</v>
      </c>
      <c r="G51" s="70"/>
      <c r="H51" s="70">
        <v>0.3</v>
      </c>
      <c r="I51" s="70">
        <f>E51*F51*H51</f>
        <v>0.51</v>
      </c>
      <c r="J51" s="628"/>
      <c r="K51" s="629"/>
      <c r="L51" s="630"/>
      <c r="M51" s="46"/>
    </row>
    <row r="52" spans="1:13" s="19" customFormat="1" x14ac:dyDescent="0.15">
      <c r="A52" s="643"/>
      <c r="B52" s="644"/>
      <c r="C52" s="644"/>
      <c r="D52" s="644"/>
      <c r="E52" s="644"/>
      <c r="F52" s="644"/>
      <c r="G52" s="644"/>
      <c r="H52" s="645"/>
      <c r="I52" s="65">
        <f>SUM(I46:I51)</f>
        <v>5.0310000000000006</v>
      </c>
      <c r="J52" s="65" t="s">
        <v>400</v>
      </c>
      <c r="K52" s="99">
        <v>645</v>
      </c>
      <c r="L52" s="99">
        <f>I52*K52</f>
        <v>3244.9950000000003</v>
      </c>
      <c r="M52" s="46"/>
    </row>
    <row r="53" spans="1:13" s="19" customFormat="1" x14ac:dyDescent="0.15">
      <c r="A53" s="703"/>
      <c r="B53" s="704"/>
      <c r="C53" s="704"/>
      <c r="D53" s="704"/>
      <c r="E53" s="704"/>
      <c r="F53" s="704"/>
      <c r="G53" s="704"/>
      <c r="H53" s="704"/>
      <c r="I53" s="704"/>
      <c r="J53" s="704"/>
      <c r="K53" s="704"/>
      <c r="L53" s="705"/>
      <c r="M53" s="46"/>
    </row>
    <row r="54" spans="1:13" s="19" customFormat="1" x14ac:dyDescent="0.15">
      <c r="A54" s="649"/>
      <c r="B54" s="167"/>
      <c r="C54" s="667" t="s">
        <v>15</v>
      </c>
      <c r="D54" s="668"/>
      <c r="E54" s="668"/>
      <c r="F54" s="668"/>
      <c r="G54" s="668"/>
      <c r="H54" s="668"/>
      <c r="I54" s="669"/>
      <c r="J54" s="622"/>
      <c r="K54" s="623"/>
      <c r="L54" s="624"/>
      <c r="M54" s="46"/>
    </row>
    <row r="55" spans="1:13" s="19" customFormat="1" x14ac:dyDescent="0.15">
      <c r="A55" s="650"/>
      <c r="B55" s="148"/>
      <c r="C55" s="616" t="s">
        <v>108</v>
      </c>
      <c r="D55" s="597"/>
      <c r="E55" s="69">
        <v>1</v>
      </c>
      <c r="F55" s="70">
        <v>2</v>
      </c>
      <c r="G55" s="70">
        <v>0.2</v>
      </c>
      <c r="H55" s="70">
        <v>0.6</v>
      </c>
      <c r="I55" s="70">
        <f t="shared" ref="I55:I66" si="0">ROUND(E55*F55*G55*H55,2)</f>
        <v>0.24</v>
      </c>
      <c r="J55" s="625"/>
      <c r="K55" s="626"/>
      <c r="L55" s="627"/>
      <c r="M55" s="46"/>
    </row>
    <row r="56" spans="1:13" s="19" customFormat="1" x14ac:dyDescent="0.15">
      <c r="A56" s="650"/>
      <c r="B56" s="148"/>
      <c r="C56" s="617"/>
      <c r="D56" s="598"/>
      <c r="E56" s="69">
        <v>1</v>
      </c>
      <c r="F56" s="70">
        <v>8.59</v>
      </c>
      <c r="G56" s="70">
        <v>0.3</v>
      </c>
      <c r="H56" s="70">
        <v>0.75</v>
      </c>
      <c r="I56" s="70">
        <f t="shared" si="0"/>
        <v>1.93</v>
      </c>
      <c r="J56" s="625"/>
      <c r="K56" s="626"/>
      <c r="L56" s="627"/>
      <c r="M56" s="46"/>
    </row>
    <row r="57" spans="1:13" s="19" customFormat="1" x14ac:dyDescent="0.15">
      <c r="A57" s="650"/>
      <c r="B57" s="148"/>
      <c r="C57" s="617"/>
      <c r="D57" s="598"/>
      <c r="E57" s="69">
        <v>1</v>
      </c>
      <c r="F57" s="70">
        <v>6.0650000000000004</v>
      </c>
      <c r="G57" s="70">
        <v>0.2</v>
      </c>
      <c r="H57" s="70">
        <v>0.6</v>
      </c>
      <c r="I57" s="70">
        <f t="shared" si="0"/>
        <v>0.73</v>
      </c>
      <c r="J57" s="625"/>
      <c r="K57" s="626"/>
      <c r="L57" s="627"/>
      <c r="M57" s="46"/>
    </row>
    <row r="58" spans="1:13" s="19" customFormat="1" x14ac:dyDescent="0.15">
      <c r="A58" s="650"/>
      <c r="B58" s="148"/>
      <c r="C58" s="617"/>
      <c r="D58" s="598"/>
      <c r="E58" s="69">
        <v>1</v>
      </c>
      <c r="F58" s="70">
        <v>10.59</v>
      </c>
      <c r="G58" s="70">
        <v>0.3</v>
      </c>
      <c r="H58" s="70">
        <v>0.6</v>
      </c>
      <c r="I58" s="70">
        <f t="shared" si="0"/>
        <v>1.91</v>
      </c>
      <c r="J58" s="625"/>
      <c r="K58" s="626"/>
      <c r="L58" s="627"/>
      <c r="M58" s="46"/>
    </row>
    <row r="59" spans="1:13" s="19" customFormat="1" x14ac:dyDescent="0.15">
      <c r="A59" s="650"/>
      <c r="B59" s="148"/>
      <c r="C59" s="618"/>
      <c r="D59" s="599"/>
      <c r="E59" s="69">
        <v>1</v>
      </c>
      <c r="F59" s="70">
        <v>3.4350000000000001</v>
      </c>
      <c r="G59" s="70">
        <v>0.2</v>
      </c>
      <c r="H59" s="70">
        <v>0.6</v>
      </c>
      <c r="I59" s="70">
        <f t="shared" si="0"/>
        <v>0.41</v>
      </c>
      <c r="J59" s="625"/>
      <c r="K59" s="626"/>
      <c r="L59" s="627"/>
      <c r="M59" s="46"/>
    </row>
    <row r="60" spans="1:13" s="19" customFormat="1" x14ac:dyDescent="0.15">
      <c r="A60" s="650"/>
      <c r="B60" s="168"/>
      <c r="C60" s="634"/>
      <c r="D60" s="635"/>
      <c r="E60" s="635"/>
      <c r="F60" s="635"/>
      <c r="G60" s="635"/>
      <c r="H60" s="635"/>
      <c r="I60" s="636"/>
      <c r="J60" s="625"/>
      <c r="K60" s="626"/>
      <c r="L60" s="627"/>
      <c r="M60" s="46"/>
    </row>
    <row r="61" spans="1:13" s="19" customFormat="1" x14ac:dyDescent="0.15">
      <c r="A61" s="650"/>
      <c r="B61" s="148"/>
      <c r="C61" s="597" t="s">
        <v>132</v>
      </c>
      <c r="D61" s="597"/>
      <c r="E61" s="69">
        <v>1</v>
      </c>
      <c r="F61" s="70">
        <v>6.1</v>
      </c>
      <c r="G61" s="70">
        <v>0.2</v>
      </c>
      <c r="H61" s="70">
        <v>0.6</v>
      </c>
      <c r="I61" s="70">
        <f t="shared" si="0"/>
        <v>0.73</v>
      </c>
      <c r="J61" s="625"/>
      <c r="K61" s="626"/>
      <c r="L61" s="627"/>
      <c r="M61" s="46"/>
    </row>
    <row r="62" spans="1:13" s="19" customFormat="1" x14ac:dyDescent="0.15">
      <c r="A62" s="650"/>
      <c r="B62" s="148"/>
      <c r="C62" s="598"/>
      <c r="D62" s="598"/>
      <c r="E62" s="69">
        <v>1</v>
      </c>
      <c r="F62" s="70">
        <v>2.375</v>
      </c>
      <c r="G62" s="70">
        <v>0.2</v>
      </c>
      <c r="H62" s="70">
        <v>0.6</v>
      </c>
      <c r="I62" s="70">
        <f t="shared" si="0"/>
        <v>0.28999999999999998</v>
      </c>
      <c r="J62" s="625"/>
      <c r="K62" s="626"/>
      <c r="L62" s="627"/>
      <c r="M62" s="46"/>
    </row>
    <row r="63" spans="1:13" s="19" customFormat="1" x14ac:dyDescent="0.15">
      <c r="A63" s="650"/>
      <c r="B63" s="148"/>
      <c r="C63" s="598"/>
      <c r="D63" s="598"/>
      <c r="E63" s="69">
        <v>1</v>
      </c>
      <c r="F63" s="70">
        <v>1.1950000000000001</v>
      </c>
      <c r="G63" s="70">
        <v>0.2</v>
      </c>
      <c r="H63" s="70">
        <v>0.6</v>
      </c>
      <c r="I63" s="70">
        <f t="shared" si="0"/>
        <v>0.14000000000000001</v>
      </c>
      <c r="J63" s="625"/>
      <c r="K63" s="626"/>
      <c r="L63" s="627"/>
      <c r="M63" s="46"/>
    </row>
    <row r="64" spans="1:13" s="19" customFormat="1" x14ac:dyDescent="0.15">
      <c r="A64" s="650"/>
      <c r="B64" s="148"/>
      <c r="C64" s="598"/>
      <c r="D64" s="598"/>
      <c r="E64" s="69">
        <v>1</v>
      </c>
      <c r="F64" s="70">
        <v>4.4749999999999996</v>
      </c>
      <c r="G64" s="70">
        <v>0.3</v>
      </c>
      <c r="H64" s="70">
        <v>0.6</v>
      </c>
      <c r="I64" s="70">
        <f t="shared" si="0"/>
        <v>0.81</v>
      </c>
      <c r="J64" s="625"/>
      <c r="K64" s="626"/>
      <c r="L64" s="627"/>
      <c r="M64" s="46"/>
    </row>
    <row r="65" spans="1:13" s="19" customFormat="1" x14ac:dyDescent="0.15">
      <c r="A65" s="650"/>
      <c r="B65" s="148"/>
      <c r="C65" s="598"/>
      <c r="D65" s="598"/>
      <c r="E65" s="69">
        <v>1</v>
      </c>
      <c r="F65" s="70">
        <v>4.6749999999999998</v>
      </c>
      <c r="G65" s="70">
        <v>0.3</v>
      </c>
      <c r="H65" s="70">
        <v>0.6</v>
      </c>
      <c r="I65" s="70">
        <f t="shared" si="0"/>
        <v>0.84</v>
      </c>
      <c r="J65" s="625"/>
      <c r="K65" s="626"/>
      <c r="L65" s="627"/>
      <c r="M65" s="46"/>
    </row>
    <row r="66" spans="1:13" s="19" customFormat="1" x14ac:dyDescent="0.15">
      <c r="A66" s="651"/>
      <c r="B66" s="149"/>
      <c r="C66" s="599"/>
      <c r="D66" s="599"/>
      <c r="E66" s="69">
        <v>1</v>
      </c>
      <c r="F66" s="70">
        <v>1.43</v>
      </c>
      <c r="G66" s="70">
        <v>0.2</v>
      </c>
      <c r="H66" s="70">
        <v>0.6</v>
      </c>
      <c r="I66" s="70">
        <f t="shared" si="0"/>
        <v>0.17</v>
      </c>
      <c r="J66" s="628"/>
      <c r="K66" s="629"/>
      <c r="L66" s="630"/>
      <c r="M66" s="46"/>
    </row>
    <row r="67" spans="1:13" s="19" customFormat="1" x14ac:dyDescent="0.15">
      <c r="A67" s="643"/>
      <c r="B67" s="644"/>
      <c r="C67" s="644"/>
      <c r="D67" s="644"/>
      <c r="E67" s="644"/>
      <c r="F67" s="644"/>
      <c r="G67" s="644"/>
      <c r="H67" s="645"/>
      <c r="I67" s="123">
        <f>SUM(I55:I66)</f>
        <v>8.1999999999999993</v>
      </c>
      <c r="J67" s="123" t="s">
        <v>9</v>
      </c>
      <c r="K67" s="125">
        <f>F70</f>
        <v>7185.15</v>
      </c>
      <c r="L67" s="125">
        <f>I67*K67</f>
        <v>58918.229999999989</v>
      </c>
      <c r="M67" s="46"/>
    </row>
    <row r="68" spans="1:13" s="19" customFormat="1" x14ac:dyDescent="0.15">
      <c r="A68" s="204"/>
      <c r="B68" s="147"/>
      <c r="C68" s="75" t="s">
        <v>23</v>
      </c>
      <c r="D68" s="79"/>
      <c r="E68" s="69" t="s">
        <v>24</v>
      </c>
      <c r="F68" s="70">
        <v>6843</v>
      </c>
      <c r="G68" s="70" t="s">
        <v>25</v>
      </c>
      <c r="H68" s="235"/>
      <c r="I68" s="236"/>
      <c r="J68" s="236"/>
      <c r="K68" s="236"/>
      <c r="L68" s="237"/>
      <c r="M68" s="46"/>
    </row>
    <row r="69" spans="1:13" s="19" customFormat="1" x14ac:dyDescent="0.15">
      <c r="A69" s="205"/>
      <c r="B69" s="148"/>
      <c r="C69" s="75" t="s">
        <v>41</v>
      </c>
      <c r="D69" s="232"/>
      <c r="E69" s="69" t="s">
        <v>24</v>
      </c>
      <c r="F69" s="70">
        <f>ROUND(F68*5%,2)</f>
        <v>342.15</v>
      </c>
      <c r="G69" s="70"/>
      <c r="H69" s="238"/>
      <c r="I69" s="239"/>
      <c r="J69" s="239"/>
      <c r="K69" s="239"/>
      <c r="L69" s="240"/>
      <c r="M69" s="46"/>
    </row>
    <row r="70" spans="1:13" s="19" customFormat="1" x14ac:dyDescent="0.15">
      <c r="A70" s="205"/>
      <c r="B70" s="148"/>
      <c r="C70" s="75"/>
      <c r="D70" s="232"/>
      <c r="E70" s="69"/>
      <c r="F70" s="70">
        <f>SUM(F68:F69)</f>
        <v>7185.15</v>
      </c>
      <c r="G70" s="70"/>
      <c r="H70" s="238"/>
      <c r="I70" s="239"/>
      <c r="J70" s="239"/>
      <c r="K70" s="239"/>
      <c r="L70" s="240"/>
      <c r="M70" s="46"/>
    </row>
    <row r="71" spans="1:13" s="19" customFormat="1" x14ac:dyDescent="0.15">
      <c r="A71" s="205"/>
      <c r="B71" s="148"/>
      <c r="C71" s="75"/>
      <c r="D71" s="232"/>
      <c r="E71" s="69"/>
      <c r="F71" s="70"/>
      <c r="G71" s="70"/>
      <c r="H71" s="238"/>
      <c r="I71" s="239"/>
      <c r="J71" s="239"/>
      <c r="K71" s="239"/>
      <c r="L71" s="240"/>
      <c r="M71" s="46"/>
    </row>
    <row r="72" spans="1:13" s="19" customFormat="1" ht="51.75" customHeight="1" x14ac:dyDescent="0.15">
      <c r="A72" s="54"/>
      <c r="B72" s="50"/>
      <c r="C72" s="656" t="s">
        <v>409</v>
      </c>
      <c r="D72" s="657"/>
      <c r="E72" s="657"/>
      <c r="F72" s="657"/>
      <c r="G72" s="657"/>
      <c r="H72" s="657"/>
      <c r="I72" s="657"/>
      <c r="J72" s="657"/>
      <c r="K72" s="657"/>
      <c r="L72" s="658"/>
      <c r="M72" s="46"/>
    </row>
    <row r="73" spans="1:13" s="19" customFormat="1" x14ac:dyDescent="0.15">
      <c r="A73" s="650"/>
      <c r="B73" s="148"/>
      <c r="C73" s="616" t="s">
        <v>67</v>
      </c>
      <c r="D73" s="616"/>
      <c r="E73" s="69">
        <f t="shared" ref="E73:F77" si="1">E55</f>
        <v>1</v>
      </c>
      <c r="F73" s="70">
        <f t="shared" si="1"/>
        <v>2</v>
      </c>
      <c r="G73" s="70"/>
      <c r="H73" s="70">
        <f>(G55+(H55-0.15)*2)</f>
        <v>1.0999999999999999</v>
      </c>
      <c r="I73" s="70">
        <f>E73*F73*H73</f>
        <v>2.1999999999999997</v>
      </c>
      <c r="J73" s="231"/>
      <c r="K73" s="736"/>
      <c r="L73" s="738"/>
      <c r="M73" s="46"/>
    </row>
    <row r="74" spans="1:13" s="19" customFormat="1" x14ac:dyDescent="0.15">
      <c r="A74" s="650"/>
      <c r="B74" s="148"/>
      <c r="C74" s="617"/>
      <c r="D74" s="617"/>
      <c r="E74" s="69">
        <f t="shared" si="1"/>
        <v>1</v>
      </c>
      <c r="F74" s="70">
        <f t="shared" si="1"/>
        <v>8.59</v>
      </c>
      <c r="G74" s="70"/>
      <c r="H74" s="70">
        <f t="shared" ref="H74:H84" si="2">(G56+(H56-0.15)*2)</f>
        <v>1.5</v>
      </c>
      <c r="I74" s="70">
        <f>E74*F74*H74</f>
        <v>12.885</v>
      </c>
      <c r="J74" s="231"/>
      <c r="K74" s="739"/>
      <c r="L74" s="741"/>
      <c r="M74" s="46"/>
    </row>
    <row r="75" spans="1:13" s="19" customFormat="1" x14ac:dyDescent="0.15">
      <c r="A75" s="650"/>
      <c r="B75" s="148"/>
      <c r="C75" s="617"/>
      <c r="D75" s="617"/>
      <c r="E75" s="69">
        <f t="shared" si="1"/>
        <v>1</v>
      </c>
      <c r="F75" s="70">
        <f t="shared" si="1"/>
        <v>6.0650000000000004</v>
      </c>
      <c r="G75" s="70"/>
      <c r="H75" s="70">
        <f t="shared" si="2"/>
        <v>1.0999999999999999</v>
      </c>
      <c r="I75" s="70">
        <f>E75*F75*H75</f>
        <v>6.6715</v>
      </c>
      <c r="J75" s="70"/>
      <c r="K75" s="739"/>
      <c r="L75" s="741"/>
      <c r="M75" s="46"/>
    </row>
    <row r="76" spans="1:13" s="19" customFormat="1" x14ac:dyDescent="0.15">
      <c r="A76" s="650"/>
      <c r="B76" s="148"/>
      <c r="C76" s="617"/>
      <c r="D76" s="617"/>
      <c r="E76" s="69">
        <f t="shared" si="1"/>
        <v>1</v>
      </c>
      <c r="F76" s="70">
        <f t="shared" si="1"/>
        <v>10.59</v>
      </c>
      <c r="G76" s="70"/>
      <c r="H76" s="70">
        <f t="shared" si="2"/>
        <v>1.2</v>
      </c>
      <c r="I76" s="70">
        <f>E76*F76*H76</f>
        <v>12.708</v>
      </c>
      <c r="J76" s="70"/>
      <c r="K76" s="739"/>
      <c r="L76" s="741"/>
      <c r="M76" s="46"/>
    </row>
    <row r="77" spans="1:13" s="19" customFormat="1" x14ac:dyDescent="0.15">
      <c r="A77" s="650"/>
      <c r="B77" s="148"/>
      <c r="C77" s="618"/>
      <c r="D77" s="617"/>
      <c r="E77" s="69">
        <f t="shared" si="1"/>
        <v>1</v>
      </c>
      <c r="F77" s="70">
        <f t="shared" si="1"/>
        <v>3.4350000000000001</v>
      </c>
      <c r="G77" s="70"/>
      <c r="H77" s="70">
        <f t="shared" si="2"/>
        <v>1.0999999999999999</v>
      </c>
      <c r="I77" s="70">
        <f>E77*F77*H77</f>
        <v>3.7784999999999997</v>
      </c>
      <c r="J77" s="70"/>
      <c r="K77" s="739"/>
      <c r="L77" s="741"/>
      <c r="M77" s="46"/>
    </row>
    <row r="78" spans="1:13" s="19" customFormat="1" x14ac:dyDescent="0.15">
      <c r="A78" s="650"/>
      <c r="B78" s="148"/>
      <c r="C78" s="226"/>
      <c r="D78" s="617"/>
      <c r="E78" s="69"/>
      <c r="F78" s="70"/>
      <c r="G78" s="70"/>
      <c r="H78" s="70"/>
      <c r="I78" s="70"/>
      <c r="J78" s="70"/>
      <c r="K78" s="739"/>
      <c r="L78" s="741"/>
      <c r="M78" s="46"/>
    </row>
    <row r="79" spans="1:13" s="19" customFormat="1" x14ac:dyDescent="0.15">
      <c r="A79" s="650"/>
      <c r="B79" s="148"/>
      <c r="C79" s="617" t="s">
        <v>68</v>
      </c>
      <c r="D79" s="617"/>
      <c r="E79" s="69">
        <f t="shared" ref="E79:F84" si="3">E61</f>
        <v>1</v>
      </c>
      <c r="F79" s="70">
        <f t="shared" si="3"/>
        <v>6.1</v>
      </c>
      <c r="G79" s="70"/>
      <c r="H79" s="70">
        <f t="shared" si="2"/>
        <v>1.0999999999999999</v>
      </c>
      <c r="I79" s="70">
        <f t="shared" ref="I79:I84" si="4">E79*F79*H79</f>
        <v>6.7099999999999991</v>
      </c>
      <c r="J79" s="70"/>
      <c r="K79" s="739"/>
      <c r="L79" s="741"/>
      <c r="M79" s="46"/>
    </row>
    <row r="80" spans="1:13" s="19" customFormat="1" x14ac:dyDescent="0.15">
      <c r="A80" s="650"/>
      <c r="B80" s="148"/>
      <c r="C80" s="617"/>
      <c r="D80" s="617"/>
      <c r="E80" s="69">
        <f t="shared" si="3"/>
        <v>1</v>
      </c>
      <c r="F80" s="70">
        <f t="shared" si="3"/>
        <v>2.375</v>
      </c>
      <c r="G80" s="70"/>
      <c r="H80" s="70">
        <f t="shared" si="2"/>
        <v>1.0999999999999999</v>
      </c>
      <c r="I80" s="70">
        <f t="shared" si="4"/>
        <v>2.6124999999999998</v>
      </c>
      <c r="J80" s="70"/>
      <c r="K80" s="739"/>
      <c r="L80" s="741"/>
      <c r="M80" s="46"/>
    </row>
    <row r="81" spans="1:13" s="19" customFormat="1" x14ac:dyDescent="0.15">
      <c r="A81" s="650"/>
      <c r="B81" s="148"/>
      <c r="C81" s="617"/>
      <c r="D81" s="617"/>
      <c r="E81" s="69">
        <f t="shared" si="3"/>
        <v>1</v>
      </c>
      <c r="F81" s="70">
        <f t="shared" si="3"/>
        <v>1.1950000000000001</v>
      </c>
      <c r="G81" s="70"/>
      <c r="H81" s="70">
        <f t="shared" si="2"/>
        <v>1.0999999999999999</v>
      </c>
      <c r="I81" s="70">
        <f t="shared" si="4"/>
        <v>1.3145</v>
      </c>
      <c r="J81" s="70"/>
      <c r="K81" s="739"/>
      <c r="L81" s="741"/>
      <c r="M81" s="46"/>
    </row>
    <row r="82" spans="1:13" s="19" customFormat="1" x14ac:dyDescent="0.15">
      <c r="A82" s="650"/>
      <c r="B82" s="148"/>
      <c r="C82" s="617"/>
      <c r="D82" s="617"/>
      <c r="E82" s="69">
        <f t="shared" si="3"/>
        <v>1</v>
      </c>
      <c r="F82" s="70">
        <f t="shared" si="3"/>
        <v>4.4749999999999996</v>
      </c>
      <c r="G82" s="70"/>
      <c r="H82" s="70">
        <f t="shared" si="2"/>
        <v>1.2</v>
      </c>
      <c r="I82" s="70">
        <f t="shared" si="4"/>
        <v>5.3699999999999992</v>
      </c>
      <c r="J82" s="70"/>
      <c r="K82" s="739"/>
      <c r="L82" s="741"/>
      <c r="M82" s="46"/>
    </row>
    <row r="83" spans="1:13" s="19" customFormat="1" x14ac:dyDescent="0.15">
      <c r="A83" s="650"/>
      <c r="B83" s="148"/>
      <c r="C83" s="617"/>
      <c r="D83" s="617"/>
      <c r="E83" s="69">
        <f t="shared" si="3"/>
        <v>1</v>
      </c>
      <c r="F83" s="70">
        <f t="shared" si="3"/>
        <v>4.6749999999999998</v>
      </c>
      <c r="G83" s="70"/>
      <c r="H83" s="70">
        <f t="shared" si="2"/>
        <v>1.2</v>
      </c>
      <c r="I83" s="70">
        <f t="shared" si="4"/>
        <v>5.6099999999999994</v>
      </c>
      <c r="J83" s="70"/>
      <c r="K83" s="739"/>
      <c r="L83" s="741"/>
      <c r="M83" s="46"/>
    </row>
    <row r="84" spans="1:13" s="19" customFormat="1" x14ac:dyDescent="0.15">
      <c r="A84" s="650"/>
      <c r="B84" s="148"/>
      <c r="C84" s="618"/>
      <c r="D84" s="618"/>
      <c r="E84" s="69">
        <f t="shared" si="3"/>
        <v>1</v>
      </c>
      <c r="F84" s="70">
        <f t="shared" si="3"/>
        <v>1.43</v>
      </c>
      <c r="G84" s="70"/>
      <c r="H84" s="70">
        <f t="shared" si="2"/>
        <v>1.0999999999999999</v>
      </c>
      <c r="I84" s="70">
        <f t="shared" si="4"/>
        <v>1.5729999999999997</v>
      </c>
      <c r="J84" s="70"/>
      <c r="K84" s="849"/>
      <c r="L84" s="762"/>
      <c r="M84" s="46"/>
    </row>
    <row r="85" spans="1:13" s="19" customFormat="1" x14ac:dyDescent="0.15">
      <c r="A85" s="643"/>
      <c r="B85" s="644"/>
      <c r="C85" s="644"/>
      <c r="D85" s="644"/>
      <c r="E85" s="644"/>
      <c r="F85" s="644"/>
      <c r="G85" s="644"/>
      <c r="H85" s="645"/>
      <c r="I85" s="65">
        <f>SUM(I73:I84)</f>
        <v>61.433</v>
      </c>
      <c r="J85" s="65" t="s">
        <v>400</v>
      </c>
      <c r="K85" s="99">
        <v>645</v>
      </c>
      <c r="L85" s="99">
        <f>I85*K85</f>
        <v>39624.285000000003</v>
      </c>
      <c r="M85" s="46"/>
    </row>
    <row r="86" spans="1:13" s="19" customFormat="1" x14ac:dyDescent="0.15">
      <c r="A86" s="206"/>
      <c r="B86" s="149"/>
      <c r="C86" s="75"/>
      <c r="D86" s="233"/>
      <c r="E86" s="69"/>
      <c r="F86" s="71"/>
      <c r="G86" s="70"/>
      <c r="H86" s="241"/>
      <c r="I86" s="242"/>
      <c r="J86" s="242"/>
      <c r="K86" s="242"/>
      <c r="L86" s="243"/>
      <c r="M86" s="46"/>
    </row>
    <row r="87" spans="1:13" s="19" customFormat="1" x14ac:dyDescent="0.15">
      <c r="A87" s="703"/>
      <c r="B87" s="704"/>
      <c r="C87" s="704"/>
      <c r="D87" s="704"/>
      <c r="E87" s="704"/>
      <c r="F87" s="704"/>
      <c r="G87" s="704"/>
      <c r="H87" s="704"/>
      <c r="I87" s="704"/>
      <c r="J87" s="704"/>
      <c r="K87" s="704"/>
      <c r="L87" s="705"/>
      <c r="M87" s="46"/>
    </row>
    <row r="88" spans="1:13" x14ac:dyDescent="0.15">
      <c r="A88" s="50"/>
      <c r="B88" s="156"/>
      <c r="C88" s="667" t="s">
        <v>17</v>
      </c>
      <c r="D88" s="668"/>
      <c r="E88" s="668"/>
      <c r="F88" s="668"/>
      <c r="G88" s="668"/>
      <c r="H88" s="668"/>
      <c r="I88" s="669"/>
      <c r="J88" s="622"/>
      <c r="K88" s="623"/>
      <c r="L88" s="624"/>
      <c r="M88" s="38"/>
    </row>
    <row r="89" spans="1:13" x14ac:dyDescent="0.15">
      <c r="A89" s="649"/>
      <c r="B89" s="147"/>
      <c r="C89" s="616" t="s">
        <v>17</v>
      </c>
      <c r="D89" s="775"/>
      <c r="E89" s="69">
        <v>1</v>
      </c>
      <c r="F89" s="70">
        <v>1.8</v>
      </c>
      <c r="G89" s="70">
        <v>1.9</v>
      </c>
      <c r="H89" s="70">
        <v>0.15</v>
      </c>
      <c r="I89" s="70">
        <f t="shared" ref="I89:I94" si="5">ROUND(E89*F89*G89*H89,2)</f>
        <v>0.51</v>
      </c>
      <c r="J89" s="625"/>
      <c r="K89" s="626"/>
      <c r="L89" s="627"/>
      <c r="M89" s="38"/>
    </row>
    <row r="90" spans="1:13" x14ac:dyDescent="0.15">
      <c r="A90" s="650"/>
      <c r="B90" s="148"/>
      <c r="C90" s="617"/>
      <c r="D90" s="776"/>
      <c r="E90" s="69">
        <v>1</v>
      </c>
      <c r="F90" s="70">
        <v>4.0650000000000004</v>
      </c>
      <c r="G90" s="70">
        <v>1.9</v>
      </c>
      <c r="H90" s="70">
        <v>0.15</v>
      </c>
      <c r="I90" s="70">
        <f t="shared" si="5"/>
        <v>1.1599999999999999</v>
      </c>
      <c r="J90" s="625"/>
      <c r="K90" s="626"/>
      <c r="L90" s="627"/>
      <c r="M90" s="38"/>
    </row>
    <row r="91" spans="1:13" x14ac:dyDescent="0.15">
      <c r="A91" s="650"/>
      <c r="B91" s="148"/>
      <c r="C91" s="617"/>
      <c r="D91" s="776"/>
      <c r="E91" s="69">
        <v>1</v>
      </c>
      <c r="F91" s="70">
        <v>3.4350000000000001</v>
      </c>
      <c r="G91" s="70">
        <v>2.375</v>
      </c>
      <c r="H91" s="70">
        <v>0.15</v>
      </c>
      <c r="I91" s="70">
        <f t="shared" si="5"/>
        <v>1.22</v>
      </c>
      <c r="J91" s="625"/>
      <c r="K91" s="626"/>
      <c r="L91" s="627"/>
      <c r="M91" s="38"/>
    </row>
    <row r="92" spans="1:13" x14ac:dyDescent="0.15">
      <c r="A92" s="650"/>
      <c r="B92" s="148"/>
      <c r="C92" s="617"/>
      <c r="D92" s="776"/>
      <c r="E92" s="69">
        <v>1</v>
      </c>
      <c r="F92" s="70">
        <v>2.4350000000000001</v>
      </c>
      <c r="G92" s="70">
        <v>2.375</v>
      </c>
      <c r="H92" s="70">
        <v>0.15</v>
      </c>
      <c r="I92" s="70">
        <f t="shared" si="5"/>
        <v>0.87</v>
      </c>
      <c r="J92" s="625"/>
      <c r="K92" s="626"/>
      <c r="L92" s="627"/>
      <c r="M92" s="38"/>
    </row>
    <row r="93" spans="1:13" x14ac:dyDescent="0.15">
      <c r="A93" s="650"/>
      <c r="B93" s="148"/>
      <c r="C93" s="617"/>
      <c r="D93" s="776"/>
      <c r="E93" s="69">
        <v>1</v>
      </c>
      <c r="F93" s="70">
        <v>4.3250000000000002</v>
      </c>
      <c r="G93" s="70">
        <v>4.4749999999999996</v>
      </c>
      <c r="H93" s="70">
        <v>0.15</v>
      </c>
      <c r="I93" s="70">
        <f t="shared" si="5"/>
        <v>2.9</v>
      </c>
      <c r="J93" s="625"/>
      <c r="K93" s="626"/>
      <c r="L93" s="627"/>
      <c r="M93" s="38"/>
    </row>
    <row r="94" spans="1:13" x14ac:dyDescent="0.15">
      <c r="A94" s="651"/>
      <c r="B94" s="149"/>
      <c r="C94" s="618"/>
      <c r="D94" s="777"/>
      <c r="E94" s="69">
        <v>1</v>
      </c>
      <c r="F94" s="70">
        <v>0.46500000000000002</v>
      </c>
      <c r="G94" s="70">
        <v>3.4350000000000001</v>
      </c>
      <c r="H94" s="70">
        <v>0.15</v>
      </c>
      <c r="I94" s="70">
        <f t="shared" si="5"/>
        <v>0.24</v>
      </c>
      <c r="J94" s="628"/>
      <c r="K94" s="629"/>
      <c r="L94" s="630"/>
      <c r="M94" s="38"/>
    </row>
    <row r="95" spans="1:13" x14ac:dyDescent="0.15">
      <c r="A95" s="643"/>
      <c r="B95" s="644"/>
      <c r="C95" s="644"/>
      <c r="D95" s="644"/>
      <c r="E95" s="644"/>
      <c r="F95" s="644"/>
      <c r="G95" s="644"/>
      <c r="H95" s="645"/>
      <c r="I95" s="123">
        <f>SUM(I89:I94)</f>
        <v>6.9</v>
      </c>
      <c r="J95" s="123" t="s">
        <v>9</v>
      </c>
      <c r="K95" s="125">
        <f>F98</f>
        <v>7185.15</v>
      </c>
      <c r="L95" s="125">
        <f>I95*K95</f>
        <v>49577.535000000003</v>
      </c>
      <c r="M95" s="38"/>
    </row>
    <row r="96" spans="1:13" x14ac:dyDescent="0.15">
      <c r="A96" s="649"/>
      <c r="B96" s="147"/>
      <c r="C96" s="75" t="s">
        <v>23</v>
      </c>
      <c r="D96" s="597"/>
      <c r="E96" s="69" t="s">
        <v>24</v>
      </c>
      <c r="F96" s="70">
        <v>6843</v>
      </c>
      <c r="G96" s="70" t="s">
        <v>25</v>
      </c>
      <c r="H96" s="622"/>
      <c r="I96" s="623"/>
      <c r="J96" s="623"/>
      <c r="K96" s="623"/>
      <c r="L96" s="624"/>
      <c r="M96" s="38"/>
    </row>
    <row r="97" spans="1:13" x14ac:dyDescent="0.15">
      <c r="A97" s="650"/>
      <c r="B97" s="148"/>
      <c r="C97" s="75" t="s">
        <v>41</v>
      </c>
      <c r="D97" s="598"/>
      <c r="E97" s="69" t="s">
        <v>24</v>
      </c>
      <c r="F97" s="70">
        <f>ROUND(F96*5%,2)</f>
        <v>342.15</v>
      </c>
      <c r="G97" s="70"/>
      <c r="H97" s="625"/>
      <c r="I97" s="626"/>
      <c r="J97" s="626"/>
      <c r="K97" s="626"/>
      <c r="L97" s="627"/>
      <c r="M97" s="38"/>
    </row>
    <row r="98" spans="1:13" x14ac:dyDescent="0.15">
      <c r="A98" s="650"/>
      <c r="B98" s="148"/>
      <c r="C98" s="75"/>
      <c r="D98" s="598"/>
      <c r="E98" s="69"/>
      <c r="F98" s="70">
        <f>SUM(F96:F97)</f>
        <v>7185.15</v>
      </c>
      <c r="G98" s="70"/>
      <c r="H98" s="625"/>
      <c r="I98" s="626"/>
      <c r="J98" s="626"/>
      <c r="K98" s="626"/>
      <c r="L98" s="627"/>
      <c r="M98" s="38"/>
    </row>
    <row r="99" spans="1:13" x14ac:dyDescent="0.15">
      <c r="A99" s="651"/>
      <c r="B99" s="148"/>
      <c r="C99" s="75"/>
      <c r="D99" s="599"/>
      <c r="E99" s="69"/>
      <c r="F99" s="70"/>
      <c r="G99" s="70"/>
      <c r="H99" s="628"/>
      <c r="I99" s="629"/>
      <c r="J99" s="629"/>
      <c r="K99" s="629"/>
      <c r="L99" s="630"/>
      <c r="M99" s="38"/>
    </row>
    <row r="100" spans="1:13" ht="48" customHeight="1" x14ac:dyDescent="0.15">
      <c r="A100" s="50"/>
      <c r="B100" s="50"/>
      <c r="C100" s="595" t="s">
        <v>414</v>
      </c>
      <c r="D100" s="596"/>
      <c r="E100" s="596"/>
      <c r="F100" s="596"/>
      <c r="G100" s="596"/>
      <c r="H100" s="596"/>
      <c r="I100" s="596"/>
      <c r="J100" s="596"/>
      <c r="K100" s="596"/>
      <c r="L100" s="600"/>
      <c r="M100" s="38"/>
    </row>
    <row r="101" spans="1:13" x14ac:dyDescent="0.15">
      <c r="A101" s="649"/>
      <c r="B101" s="148"/>
      <c r="C101" s="701" t="s">
        <v>17</v>
      </c>
      <c r="D101" s="616"/>
      <c r="E101" s="186">
        <f t="shared" ref="E101:G106" si="6">E89</f>
        <v>1</v>
      </c>
      <c r="F101" s="190">
        <f t="shared" si="6"/>
        <v>1.8</v>
      </c>
      <c r="G101" s="190">
        <f t="shared" si="6"/>
        <v>1.9</v>
      </c>
      <c r="H101" s="190"/>
      <c r="I101" s="190">
        <f t="shared" ref="I101:I106" si="7">E101*F101*G101</f>
        <v>3.42</v>
      </c>
      <c r="J101" s="622"/>
      <c r="K101" s="623"/>
      <c r="L101" s="624"/>
      <c r="M101" s="38"/>
    </row>
    <row r="102" spans="1:13" x14ac:dyDescent="0.15">
      <c r="A102" s="650"/>
      <c r="B102" s="148"/>
      <c r="C102" s="757"/>
      <c r="D102" s="617"/>
      <c r="E102" s="186">
        <f t="shared" si="6"/>
        <v>1</v>
      </c>
      <c r="F102" s="190">
        <f t="shared" si="6"/>
        <v>4.0650000000000004</v>
      </c>
      <c r="G102" s="190">
        <f t="shared" si="6"/>
        <v>1.9</v>
      </c>
      <c r="H102" s="190"/>
      <c r="I102" s="190">
        <f t="shared" si="7"/>
        <v>7.7235000000000005</v>
      </c>
      <c r="J102" s="625"/>
      <c r="K102" s="626"/>
      <c r="L102" s="627"/>
      <c r="M102" s="38"/>
    </row>
    <row r="103" spans="1:13" x14ac:dyDescent="0.15">
      <c r="A103" s="650"/>
      <c r="B103" s="148"/>
      <c r="C103" s="757"/>
      <c r="D103" s="617"/>
      <c r="E103" s="186">
        <f t="shared" si="6"/>
        <v>1</v>
      </c>
      <c r="F103" s="190">
        <f t="shared" si="6"/>
        <v>3.4350000000000001</v>
      </c>
      <c r="G103" s="190">
        <f t="shared" si="6"/>
        <v>2.375</v>
      </c>
      <c r="H103" s="190"/>
      <c r="I103" s="190">
        <f t="shared" si="7"/>
        <v>8.1581250000000001</v>
      </c>
      <c r="J103" s="625"/>
      <c r="K103" s="626"/>
      <c r="L103" s="627"/>
      <c r="M103" s="38"/>
    </row>
    <row r="104" spans="1:13" x14ac:dyDescent="0.15">
      <c r="A104" s="650"/>
      <c r="B104" s="148"/>
      <c r="C104" s="757"/>
      <c r="D104" s="617"/>
      <c r="E104" s="186">
        <f t="shared" si="6"/>
        <v>1</v>
      </c>
      <c r="F104" s="190">
        <f t="shared" si="6"/>
        <v>2.4350000000000001</v>
      </c>
      <c r="G104" s="190">
        <f t="shared" si="6"/>
        <v>2.375</v>
      </c>
      <c r="H104" s="190"/>
      <c r="I104" s="190">
        <f t="shared" si="7"/>
        <v>5.7831250000000001</v>
      </c>
      <c r="J104" s="625"/>
      <c r="K104" s="626"/>
      <c r="L104" s="627"/>
      <c r="M104" s="38"/>
    </row>
    <row r="105" spans="1:13" x14ac:dyDescent="0.15">
      <c r="A105" s="650"/>
      <c r="B105" s="148"/>
      <c r="C105" s="757"/>
      <c r="D105" s="617"/>
      <c r="E105" s="186">
        <f t="shared" si="6"/>
        <v>1</v>
      </c>
      <c r="F105" s="190">
        <f t="shared" si="6"/>
        <v>4.3250000000000002</v>
      </c>
      <c r="G105" s="190">
        <f t="shared" si="6"/>
        <v>4.4749999999999996</v>
      </c>
      <c r="H105" s="190"/>
      <c r="I105" s="190">
        <f t="shared" si="7"/>
        <v>19.354375000000001</v>
      </c>
      <c r="J105" s="625"/>
      <c r="K105" s="626"/>
      <c r="L105" s="627"/>
      <c r="M105" s="38"/>
    </row>
    <row r="106" spans="1:13" x14ac:dyDescent="0.15">
      <c r="A106" s="650"/>
      <c r="B106" s="148"/>
      <c r="C106" s="757"/>
      <c r="D106" s="618"/>
      <c r="E106" s="186">
        <f t="shared" si="6"/>
        <v>1</v>
      </c>
      <c r="F106" s="190">
        <f t="shared" si="6"/>
        <v>0.46500000000000002</v>
      </c>
      <c r="G106" s="190">
        <f t="shared" si="6"/>
        <v>3.4350000000000001</v>
      </c>
      <c r="H106" s="190"/>
      <c r="I106" s="190">
        <f t="shared" si="7"/>
        <v>1.597275</v>
      </c>
      <c r="J106" s="628"/>
      <c r="K106" s="629"/>
      <c r="L106" s="630"/>
      <c r="M106" s="38"/>
    </row>
    <row r="107" spans="1:13" x14ac:dyDescent="0.15">
      <c r="A107" s="643"/>
      <c r="B107" s="644"/>
      <c r="C107" s="644"/>
      <c r="D107" s="644"/>
      <c r="E107" s="644"/>
      <c r="F107" s="644"/>
      <c r="G107" s="644"/>
      <c r="H107" s="645"/>
      <c r="I107" s="65">
        <f>SUM(I101:I106)</f>
        <v>46.036400000000008</v>
      </c>
      <c r="J107" s="65" t="s">
        <v>400</v>
      </c>
      <c r="K107" s="99">
        <v>645</v>
      </c>
      <c r="L107" s="99">
        <f>I107*K107</f>
        <v>29693.478000000006</v>
      </c>
      <c r="M107" s="38"/>
    </row>
    <row r="108" spans="1:13" x14ac:dyDescent="0.15">
      <c r="A108" s="703"/>
      <c r="B108" s="704"/>
      <c r="C108" s="704"/>
      <c r="D108" s="704"/>
      <c r="E108" s="704"/>
      <c r="F108" s="704"/>
      <c r="G108" s="704"/>
      <c r="H108" s="704"/>
      <c r="I108" s="704"/>
      <c r="J108" s="704"/>
      <c r="K108" s="704"/>
      <c r="L108" s="705"/>
      <c r="M108" s="38"/>
    </row>
    <row r="109" spans="1:13" ht="63" customHeight="1" x14ac:dyDescent="0.15">
      <c r="A109" s="22">
        <v>3</v>
      </c>
      <c r="B109" s="234" t="s">
        <v>447</v>
      </c>
      <c r="C109" s="595" t="s">
        <v>494</v>
      </c>
      <c r="D109" s="596"/>
      <c r="E109" s="596"/>
      <c r="F109" s="596"/>
      <c r="G109" s="596"/>
      <c r="H109" s="596"/>
      <c r="I109" s="596"/>
      <c r="J109" s="596"/>
      <c r="K109" s="596"/>
      <c r="L109" s="600"/>
      <c r="M109" s="38"/>
    </row>
    <row r="110" spans="1:13" x14ac:dyDescent="0.15">
      <c r="A110" s="22" t="s">
        <v>113</v>
      </c>
      <c r="B110" s="22"/>
      <c r="C110" s="75" t="s">
        <v>16</v>
      </c>
      <c r="D110" s="597"/>
      <c r="E110" s="70">
        <v>1</v>
      </c>
      <c r="F110" s="70">
        <f>I22</f>
        <v>4.2930000000000001</v>
      </c>
      <c r="G110" s="95">
        <v>0.03</v>
      </c>
      <c r="H110" s="68" t="s">
        <v>320</v>
      </c>
      <c r="I110" s="70">
        <f>E110*F110*G110*7850/1000</f>
        <v>1.0110014999999999</v>
      </c>
      <c r="J110" s="622"/>
      <c r="K110" s="623"/>
      <c r="L110" s="624"/>
      <c r="M110" s="38"/>
    </row>
    <row r="111" spans="1:13" x14ac:dyDescent="0.15">
      <c r="A111" s="22"/>
      <c r="B111" s="22"/>
      <c r="C111" s="75" t="s">
        <v>20</v>
      </c>
      <c r="D111" s="598"/>
      <c r="E111" s="70">
        <v>1</v>
      </c>
      <c r="F111" s="70">
        <f>I40</f>
        <v>0.33965000000000006</v>
      </c>
      <c r="G111" s="95">
        <v>0.01</v>
      </c>
      <c r="H111" s="68" t="s">
        <v>320</v>
      </c>
      <c r="I111" s="70">
        <f>E111*F111*G111*7850/1000</f>
        <v>2.6662525000000006E-2</v>
      </c>
      <c r="J111" s="625"/>
      <c r="K111" s="626"/>
      <c r="L111" s="627"/>
      <c r="M111" s="38"/>
    </row>
    <row r="112" spans="1:13" x14ac:dyDescent="0.15">
      <c r="A112" s="22"/>
      <c r="B112" s="22"/>
      <c r="C112" s="75" t="s">
        <v>21</v>
      </c>
      <c r="D112" s="598"/>
      <c r="E112" s="70">
        <v>1</v>
      </c>
      <c r="F112" s="70">
        <f>I67</f>
        <v>8.1999999999999993</v>
      </c>
      <c r="G112" s="95">
        <v>1.4999999999999999E-2</v>
      </c>
      <c r="H112" s="68" t="s">
        <v>320</v>
      </c>
      <c r="I112" s="70">
        <f>E112*F112*G112*7850/1000</f>
        <v>0.9655499999999998</v>
      </c>
      <c r="J112" s="625"/>
      <c r="K112" s="626"/>
      <c r="L112" s="627"/>
      <c r="M112" s="38"/>
    </row>
    <row r="113" spans="1:13" x14ac:dyDescent="0.15">
      <c r="A113" s="22"/>
      <c r="B113" s="22"/>
      <c r="C113" s="75" t="s">
        <v>22</v>
      </c>
      <c r="D113" s="599"/>
      <c r="E113" s="70">
        <v>1</v>
      </c>
      <c r="F113" s="70">
        <f>I95</f>
        <v>6.9</v>
      </c>
      <c r="G113" s="95">
        <v>1.4999999999999999E-2</v>
      </c>
      <c r="H113" s="68" t="s">
        <v>320</v>
      </c>
      <c r="I113" s="70">
        <f>E113*F113*G113*7850/1000</f>
        <v>0.81247499999999995</v>
      </c>
      <c r="J113" s="628"/>
      <c r="K113" s="629"/>
      <c r="L113" s="630"/>
      <c r="M113" s="38"/>
    </row>
    <row r="114" spans="1:13" x14ac:dyDescent="0.15">
      <c r="A114" s="601"/>
      <c r="B114" s="602"/>
      <c r="C114" s="602"/>
      <c r="D114" s="602"/>
      <c r="E114" s="602"/>
      <c r="F114" s="602"/>
      <c r="G114" s="603"/>
      <c r="H114" s="118" t="s">
        <v>320</v>
      </c>
      <c r="I114" s="123">
        <f>SUM(I110:I113)</f>
        <v>2.8156890249999997</v>
      </c>
      <c r="J114" s="129" t="s">
        <v>13</v>
      </c>
      <c r="K114" s="130">
        <f>+F117</f>
        <v>6267.45</v>
      </c>
      <c r="L114" s="130">
        <f>ROUND(I114*K114,0)</f>
        <v>17647</v>
      </c>
      <c r="M114" s="38"/>
    </row>
    <row r="115" spans="1:13" x14ac:dyDescent="0.15">
      <c r="A115" s="649"/>
      <c r="B115" s="147"/>
      <c r="C115" s="75" t="s">
        <v>23</v>
      </c>
      <c r="D115" s="616"/>
      <c r="E115" s="69" t="s">
        <v>24</v>
      </c>
      <c r="F115" s="70">
        <v>5969</v>
      </c>
      <c r="G115" s="73" t="s">
        <v>30</v>
      </c>
      <c r="H115" s="622"/>
      <c r="I115" s="623"/>
      <c r="J115" s="623"/>
      <c r="K115" s="623"/>
      <c r="L115" s="624"/>
      <c r="M115" s="38"/>
    </row>
    <row r="116" spans="1:13" x14ac:dyDescent="0.15">
      <c r="A116" s="650"/>
      <c r="B116" s="148"/>
      <c r="C116" s="75" t="s">
        <v>41</v>
      </c>
      <c r="D116" s="617"/>
      <c r="E116" s="69" t="s">
        <v>24</v>
      </c>
      <c r="F116" s="70">
        <f>ROUND(F115*5%,2)</f>
        <v>298.45</v>
      </c>
      <c r="G116" s="70"/>
      <c r="H116" s="625"/>
      <c r="I116" s="626"/>
      <c r="J116" s="626"/>
      <c r="K116" s="626"/>
      <c r="L116" s="627"/>
      <c r="M116" s="38"/>
    </row>
    <row r="117" spans="1:13" x14ac:dyDescent="0.15">
      <c r="A117" s="651"/>
      <c r="B117" s="149"/>
      <c r="C117" s="75"/>
      <c r="D117" s="618"/>
      <c r="E117" s="69" t="s">
        <v>24</v>
      </c>
      <c r="F117" s="70">
        <f>SUM(F115:F116)</f>
        <v>6267.45</v>
      </c>
      <c r="G117" s="73" t="s">
        <v>30</v>
      </c>
      <c r="H117" s="628"/>
      <c r="I117" s="629"/>
      <c r="J117" s="629"/>
      <c r="K117" s="629"/>
      <c r="L117" s="630"/>
      <c r="M117" s="40"/>
    </row>
    <row r="118" spans="1:13" x14ac:dyDescent="0.15">
      <c r="A118" s="592"/>
      <c r="B118" s="593"/>
      <c r="C118" s="593"/>
      <c r="D118" s="593"/>
      <c r="E118" s="593"/>
      <c r="F118" s="593"/>
      <c r="G118" s="593"/>
      <c r="H118" s="593"/>
      <c r="I118" s="593"/>
      <c r="J118" s="593"/>
      <c r="K118" s="593"/>
      <c r="L118" s="594"/>
      <c r="M118" s="38"/>
    </row>
    <row r="119" spans="1:13" s="34" customFormat="1" ht="57.75" customHeight="1" x14ac:dyDescent="0.15">
      <c r="A119" s="50">
        <v>4</v>
      </c>
      <c r="B119" s="203" t="s">
        <v>380</v>
      </c>
      <c r="C119" s="595" t="s">
        <v>118</v>
      </c>
      <c r="D119" s="596"/>
      <c r="E119" s="596"/>
      <c r="F119" s="596"/>
      <c r="G119" s="596"/>
      <c r="H119" s="596"/>
      <c r="I119" s="596"/>
      <c r="J119" s="596"/>
      <c r="K119" s="596"/>
      <c r="L119" s="600"/>
      <c r="M119" s="39"/>
    </row>
    <row r="120" spans="1:13" s="19" customFormat="1" x14ac:dyDescent="0.15">
      <c r="A120" s="50"/>
      <c r="B120" s="156"/>
      <c r="C120" s="721" t="s">
        <v>42</v>
      </c>
      <c r="D120" s="722"/>
      <c r="E120" s="722"/>
      <c r="F120" s="722"/>
      <c r="G120" s="722"/>
      <c r="H120" s="722"/>
      <c r="I120" s="723"/>
      <c r="J120" s="622"/>
      <c r="K120" s="623"/>
      <c r="L120" s="624"/>
      <c r="M120" s="46"/>
    </row>
    <row r="121" spans="1:13" s="19" customFormat="1" x14ac:dyDescent="0.15">
      <c r="A121" s="649"/>
      <c r="B121" s="147"/>
      <c r="C121" s="72" t="s">
        <v>285</v>
      </c>
      <c r="D121" s="597"/>
      <c r="E121" s="69">
        <v>1</v>
      </c>
      <c r="F121" s="70">
        <v>6.2649999999999997</v>
      </c>
      <c r="G121" s="70"/>
      <c r="H121" s="70">
        <v>2.6999999999999997</v>
      </c>
      <c r="I121" s="70">
        <f>ROUND(E121*F121*H121,2)</f>
        <v>16.920000000000002</v>
      </c>
      <c r="J121" s="625"/>
      <c r="K121" s="626"/>
      <c r="L121" s="627"/>
      <c r="M121" s="46"/>
    </row>
    <row r="122" spans="1:13" s="19" customFormat="1" x14ac:dyDescent="0.15">
      <c r="A122" s="650"/>
      <c r="B122" s="148"/>
      <c r="C122" s="72" t="s">
        <v>86</v>
      </c>
      <c r="D122" s="598"/>
      <c r="E122" s="69">
        <v>-2</v>
      </c>
      <c r="F122" s="70">
        <v>0.375</v>
      </c>
      <c r="G122" s="70"/>
      <c r="H122" s="70">
        <v>2.6999999999999997</v>
      </c>
      <c r="I122" s="70">
        <f t="shared" ref="I122:I147" si="8">ROUND(E122*F122*H122,2)</f>
        <v>-2.0299999999999998</v>
      </c>
      <c r="J122" s="625"/>
      <c r="K122" s="626"/>
      <c r="L122" s="627"/>
      <c r="M122" s="46"/>
    </row>
    <row r="123" spans="1:13" s="19" customFormat="1" x14ac:dyDescent="0.15">
      <c r="A123" s="650"/>
      <c r="B123" s="148"/>
      <c r="C123" s="72" t="s">
        <v>85</v>
      </c>
      <c r="D123" s="598"/>
      <c r="E123" s="69">
        <v>1</v>
      </c>
      <c r="F123" s="70">
        <v>2</v>
      </c>
      <c r="G123" s="70"/>
      <c r="H123" s="70">
        <v>2.6999999999999997</v>
      </c>
      <c r="I123" s="70">
        <f t="shared" si="8"/>
        <v>5.4</v>
      </c>
      <c r="J123" s="625"/>
      <c r="K123" s="626"/>
      <c r="L123" s="627"/>
      <c r="M123" s="46"/>
    </row>
    <row r="124" spans="1:13" s="19" customFormat="1" x14ac:dyDescent="0.15">
      <c r="A124" s="650"/>
      <c r="B124" s="148"/>
      <c r="C124" s="72" t="s">
        <v>86</v>
      </c>
      <c r="D124" s="598"/>
      <c r="E124" s="69">
        <v>-1</v>
      </c>
      <c r="F124" s="70">
        <v>0.375</v>
      </c>
      <c r="G124" s="70"/>
      <c r="H124" s="70">
        <v>2.6999999999999997</v>
      </c>
      <c r="I124" s="70">
        <f t="shared" si="8"/>
        <v>-1.01</v>
      </c>
      <c r="J124" s="625"/>
      <c r="K124" s="626"/>
      <c r="L124" s="627"/>
      <c r="M124" s="46"/>
    </row>
    <row r="125" spans="1:13" s="19" customFormat="1" x14ac:dyDescent="0.15">
      <c r="A125" s="650"/>
      <c r="B125" s="148"/>
      <c r="C125" s="72" t="s">
        <v>286</v>
      </c>
      <c r="D125" s="598"/>
      <c r="E125" s="69">
        <v>1</v>
      </c>
      <c r="F125" s="70">
        <v>6.0549999999999997</v>
      </c>
      <c r="G125" s="70"/>
      <c r="H125" s="70">
        <v>2.6999999999999997</v>
      </c>
      <c r="I125" s="70">
        <f t="shared" si="8"/>
        <v>16.350000000000001</v>
      </c>
      <c r="J125" s="625"/>
      <c r="K125" s="626"/>
      <c r="L125" s="627"/>
      <c r="M125" s="46"/>
    </row>
    <row r="126" spans="1:13" s="19" customFormat="1" x14ac:dyDescent="0.15">
      <c r="A126" s="651"/>
      <c r="B126" s="149"/>
      <c r="C126" s="72" t="s">
        <v>188</v>
      </c>
      <c r="D126" s="599"/>
      <c r="E126" s="69">
        <v>-1</v>
      </c>
      <c r="F126" s="70">
        <v>3.4350000000000001</v>
      </c>
      <c r="G126" s="70"/>
      <c r="H126" s="70">
        <v>3</v>
      </c>
      <c r="I126" s="70">
        <f t="shared" si="8"/>
        <v>-10.31</v>
      </c>
      <c r="J126" s="625"/>
      <c r="K126" s="626"/>
      <c r="L126" s="627"/>
      <c r="M126" s="46"/>
    </row>
    <row r="127" spans="1:13" s="19" customFormat="1" x14ac:dyDescent="0.15">
      <c r="A127" s="93"/>
      <c r="B127" s="93"/>
      <c r="C127" s="619"/>
      <c r="D127" s="620"/>
      <c r="E127" s="620"/>
      <c r="F127" s="620"/>
      <c r="G127" s="620"/>
      <c r="H127" s="620"/>
      <c r="I127" s="621"/>
      <c r="J127" s="625"/>
      <c r="K127" s="626"/>
      <c r="L127" s="627"/>
      <c r="M127" s="46"/>
    </row>
    <row r="128" spans="1:13" s="19" customFormat="1" x14ac:dyDescent="0.15">
      <c r="A128" s="50"/>
      <c r="B128" s="156"/>
      <c r="C128" s="652" t="s">
        <v>87</v>
      </c>
      <c r="D128" s="653"/>
      <c r="E128" s="653"/>
      <c r="F128" s="653"/>
      <c r="G128" s="653"/>
      <c r="H128" s="653"/>
      <c r="I128" s="654"/>
      <c r="J128" s="625"/>
      <c r="K128" s="626"/>
      <c r="L128" s="627"/>
      <c r="M128" s="46"/>
    </row>
    <row r="129" spans="1:13" s="19" customFormat="1" x14ac:dyDescent="0.15">
      <c r="A129" s="649"/>
      <c r="B129" s="147"/>
      <c r="C129" s="72" t="s">
        <v>119</v>
      </c>
      <c r="D129" s="597"/>
      <c r="E129" s="69">
        <v>1</v>
      </c>
      <c r="F129" s="70">
        <v>5.8949999999999996</v>
      </c>
      <c r="G129" s="70"/>
      <c r="H129" s="70">
        <v>2.6999999999999997</v>
      </c>
      <c r="I129" s="70">
        <f t="shared" si="8"/>
        <v>15.92</v>
      </c>
      <c r="J129" s="625"/>
      <c r="K129" s="626"/>
      <c r="L129" s="627"/>
      <c r="M129" s="46"/>
    </row>
    <row r="130" spans="1:13" s="19" customFormat="1" x14ac:dyDescent="0.15">
      <c r="A130" s="650"/>
      <c r="B130" s="148"/>
      <c r="C130" s="72" t="s">
        <v>86</v>
      </c>
      <c r="D130" s="598"/>
      <c r="E130" s="69">
        <v>-2</v>
      </c>
      <c r="F130" s="70">
        <v>0.375</v>
      </c>
      <c r="G130" s="70"/>
      <c r="H130" s="70">
        <v>2.6999999999999997</v>
      </c>
      <c r="I130" s="70">
        <f t="shared" si="8"/>
        <v>-2.0299999999999998</v>
      </c>
      <c r="J130" s="625"/>
      <c r="K130" s="626"/>
      <c r="L130" s="627"/>
      <c r="M130" s="46"/>
    </row>
    <row r="131" spans="1:13" s="19" customFormat="1" x14ac:dyDescent="0.15">
      <c r="A131" s="650"/>
      <c r="B131" s="148"/>
      <c r="C131" s="72" t="s">
        <v>92</v>
      </c>
      <c r="D131" s="598"/>
      <c r="E131" s="69">
        <v>-1</v>
      </c>
      <c r="F131" s="70">
        <v>2.2000000000000002</v>
      </c>
      <c r="G131" s="70"/>
      <c r="H131" s="70">
        <v>3</v>
      </c>
      <c r="I131" s="70">
        <f t="shared" si="8"/>
        <v>-6.6</v>
      </c>
      <c r="J131" s="625"/>
      <c r="K131" s="626"/>
      <c r="L131" s="627"/>
      <c r="M131" s="46"/>
    </row>
    <row r="132" spans="1:13" s="19" customFormat="1" x14ac:dyDescent="0.15">
      <c r="A132" s="650"/>
      <c r="B132" s="148"/>
      <c r="C132" s="72" t="s">
        <v>85</v>
      </c>
      <c r="D132" s="598"/>
      <c r="E132" s="69">
        <v>1</v>
      </c>
      <c r="F132" s="70">
        <v>1.9</v>
      </c>
      <c r="G132" s="70"/>
      <c r="H132" s="70">
        <v>2.6999999999999997</v>
      </c>
      <c r="I132" s="70">
        <f t="shared" si="8"/>
        <v>5.13</v>
      </c>
      <c r="J132" s="625"/>
      <c r="K132" s="626"/>
      <c r="L132" s="627"/>
      <c r="M132" s="46"/>
    </row>
    <row r="133" spans="1:13" s="19" customFormat="1" x14ac:dyDescent="0.15">
      <c r="A133" s="650"/>
      <c r="B133" s="148"/>
      <c r="C133" s="72" t="s">
        <v>88</v>
      </c>
      <c r="D133" s="598"/>
      <c r="E133" s="69">
        <v>-1</v>
      </c>
      <c r="F133" s="70">
        <v>0.9</v>
      </c>
      <c r="G133" s="70"/>
      <c r="H133" s="70">
        <v>2.1</v>
      </c>
      <c r="I133" s="70">
        <f t="shared" si="8"/>
        <v>-1.89</v>
      </c>
      <c r="J133" s="625"/>
      <c r="K133" s="626"/>
      <c r="L133" s="627"/>
      <c r="M133" s="46"/>
    </row>
    <row r="134" spans="1:13" s="19" customFormat="1" x14ac:dyDescent="0.15">
      <c r="A134" s="650"/>
      <c r="B134" s="148"/>
      <c r="C134" s="72" t="s">
        <v>286</v>
      </c>
      <c r="D134" s="598"/>
      <c r="E134" s="69">
        <v>1</v>
      </c>
      <c r="F134" s="70">
        <v>4.875</v>
      </c>
      <c r="G134" s="70"/>
      <c r="H134" s="70">
        <v>2.6999999999999997</v>
      </c>
      <c r="I134" s="70">
        <f t="shared" si="8"/>
        <v>13.16</v>
      </c>
      <c r="J134" s="625"/>
      <c r="K134" s="626"/>
      <c r="L134" s="627"/>
      <c r="M134" s="46"/>
    </row>
    <row r="135" spans="1:13" s="19" customFormat="1" x14ac:dyDescent="0.15">
      <c r="A135" s="650"/>
      <c r="B135" s="148"/>
      <c r="C135" s="72" t="s">
        <v>86</v>
      </c>
      <c r="D135" s="598"/>
      <c r="E135" s="69">
        <v>-2</v>
      </c>
      <c r="F135" s="70">
        <v>0.375</v>
      </c>
      <c r="G135" s="70"/>
      <c r="H135" s="70">
        <v>2.6999999999999997</v>
      </c>
      <c r="I135" s="70">
        <f t="shared" si="8"/>
        <v>-2.0299999999999998</v>
      </c>
      <c r="J135" s="625"/>
      <c r="K135" s="626"/>
      <c r="L135" s="627"/>
      <c r="M135" s="46"/>
    </row>
    <row r="136" spans="1:13" s="19" customFormat="1" x14ac:dyDescent="0.15">
      <c r="A136" s="650"/>
      <c r="B136" s="148"/>
      <c r="C136" s="72" t="s">
        <v>287</v>
      </c>
      <c r="D136" s="598"/>
      <c r="E136" s="69">
        <v>-1</v>
      </c>
      <c r="F136" s="70">
        <v>1.75</v>
      </c>
      <c r="G136" s="70"/>
      <c r="H136" s="70">
        <v>2.4</v>
      </c>
      <c r="I136" s="70">
        <f t="shared" si="8"/>
        <v>-4.2</v>
      </c>
      <c r="J136" s="625"/>
      <c r="K136" s="626"/>
      <c r="L136" s="627"/>
      <c r="M136" s="46"/>
    </row>
    <row r="137" spans="1:13" s="19" customFormat="1" x14ac:dyDescent="0.15">
      <c r="A137" s="650"/>
      <c r="B137" s="148"/>
      <c r="C137" s="72"/>
      <c r="D137" s="598"/>
      <c r="E137" s="69"/>
      <c r="F137" s="70"/>
      <c r="G137" s="70"/>
      <c r="H137" s="70"/>
      <c r="I137" s="70">
        <f t="shared" si="8"/>
        <v>0</v>
      </c>
      <c r="J137" s="625"/>
      <c r="K137" s="626"/>
      <c r="L137" s="627"/>
      <c r="M137" s="46"/>
    </row>
    <row r="138" spans="1:13" s="19" customFormat="1" x14ac:dyDescent="0.15">
      <c r="A138" s="650"/>
      <c r="B138" s="148"/>
      <c r="C138" s="72" t="s">
        <v>288</v>
      </c>
      <c r="D138" s="598"/>
      <c r="E138" s="69">
        <v>2</v>
      </c>
      <c r="F138" s="70">
        <v>1.8</v>
      </c>
      <c r="G138" s="70"/>
      <c r="H138" s="70">
        <v>1.5</v>
      </c>
      <c r="I138" s="70">
        <f t="shared" si="8"/>
        <v>5.4</v>
      </c>
      <c r="J138" s="625"/>
      <c r="K138" s="626"/>
      <c r="L138" s="627"/>
      <c r="M138" s="46"/>
    </row>
    <row r="139" spans="1:13" s="19" customFormat="1" x14ac:dyDescent="0.15">
      <c r="A139" s="650"/>
      <c r="B139" s="148"/>
      <c r="C139" s="72"/>
      <c r="D139" s="598"/>
      <c r="E139" s="69">
        <v>2</v>
      </c>
      <c r="F139" s="70">
        <v>2.2949999999999999</v>
      </c>
      <c r="G139" s="70"/>
      <c r="H139" s="70">
        <v>1.5</v>
      </c>
      <c r="I139" s="70">
        <f t="shared" si="8"/>
        <v>6.89</v>
      </c>
      <c r="J139" s="625"/>
      <c r="K139" s="626"/>
      <c r="L139" s="627"/>
      <c r="M139" s="46"/>
    </row>
    <row r="140" spans="1:13" s="19" customFormat="1" x14ac:dyDescent="0.15">
      <c r="A140" s="650"/>
      <c r="B140" s="148"/>
      <c r="C140" s="72"/>
      <c r="D140" s="598"/>
      <c r="E140" s="69">
        <v>1</v>
      </c>
      <c r="F140" s="70">
        <v>3.8</v>
      </c>
      <c r="G140" s="70"/>
      <c r="H140" s="70">
        <v>1.5</v>
      </c>
      <c r="I140" s="70">
        <f t="shared" si="8"/>
        <v>5.7</v>
      </c>
      <c r="J140" s="625"/>
      <c r="K140" s="626"/>
      <c r="L140" s="627"/>
      <c r="M140" s="46"/>
    </row>
    <row r="141" spans="1:13" s="19" customFormat="1" x14ac:dyDescent="0.15">
      <c r="A141" s="650"/>
      <c r="B141" s="148"/>
      <c r="C141" s="72"/>
      <c r="D141" s="598"/>
      <c r="E141" s="69">
        <v>1</v>
      </c>
      <c r="F141" s="70">
        <v>6.1050000000000004</v>
      </c>
      <c r="G141" s="70"/>
      <c r="H141" s="70">
        <v>1.5</v>
      </c>
      <c r="I141" s="70">
        <f>ROUND(E141*F141*H141,2)</f>
        <v>9.16</v>
      </c>
      <c r="J141" s="625"/>
      <c r="K141" s="626"/>
      <c r="L141" s="627"/>
      <c r="M141" s="46"/>
    </row>
    <row r="142" spans="1:13" s="19" customFormat="1" x14ac:dyDescent="0.15">
      <c r="A142" s="650"/>
      <c r="B142" s="148"/>
      <c r="C142" s="72" t="s">
        <v>289</v>
      </c>
      <c r="D142" s="598"/>
      <c r="E142" s="69"/>
      <c r="F142" s="70"/>
      <c r="G142" s="70"/>
      <c r="H142" s="70"/>
      <c r="I142" s="70">
        <f t="shared" si="8"/>
        <v>0</v>
      </c>
      <c r="J142" s="625"/>
      <c r="K142" s="626"/>
      <c r="L142" s="627"/>
      <c r="M142" s="46"/>
    </row>
    <row r="143" spans="1:13" s="19" customFormat="1" x14ac:dyDescent="0.15">
      <c r="A143" s="650"/>
      <c r="B143" s="148"/>
      <c r="C143" s="72"/>
      <c r="D143" s="598"/>
      <c r="E143" s="69">
        <v>1</v>
      </c>
      <c r="F143" s="70">
        <v>17.989999999999998</v>
      </c>
      <c r="G143" s="70"/>
      <c r="H143" s="70">
        <v>0.9</v>
      </c>
      <c r="I143" s="70">
        <f t="shared" si="8"/>
        <v>16.190000000000001</v>
      </c>
      <c r="J143" s="625"/>
      <c r="K143" s="626"/>
      <c r="L143" s="627"/>
      <c r="M143" s="46"/>
    </row>
    <row r="144" spans="1:13" s="19" customFormat="1" x14ac:dyDescent="0.15">
      <c r="A144" s="650"/>
      <c r="B144" s="148"/>
      <c r="C144" s="72"/>
      <c r="D144" s="598"/>
      <c r="E144" s="69">
        <v>1</v>
      </c>
      <c r="F144" s="70">
        <v>10.59</v>
      </c>
      <c r="G144" s="70"/>
      <c r="H144" s="70">
        <v>0.9</v>
      </c>
      <c r="I144" s="70">
        <f t="shared" si="8"/>
        <v>9.5299999999999994</v>
      </c>
      <c r="J144" s="625"/>
      <c r="K144" s="626"/>
      <c r="L144" s="627"/>
      <c r="M144" s="46"/>
    </row>
    <row r="145" spans="1:13" s="19" customFormat="1" x14ac:dyDescent="0.15">
      <c r="A145" s="650"/>
      <c r="B145" s="148"/>
      <c r="C145" s="72"/>
      <c r="D145" s="598"/>
      <c r="E145" s="69">
        <v>1</v>
      </c>
      <c r="F145" s="70">
        <v>22.864999999999998</v>
      </c>
      <c r="G145" s="70"/>
      <c r="H145" s="70">
        <v>0.9</v>
      </c>
      <c r="I145" s="70">
        <f t="shared" si="8"/>
        <v>20.58</v>
      </c>
      <c r="J145" s="625"/>
      <c r="K145" s="626"/>
      <c r="L145" s="627"/>
      <c r="M145" s="46"/>
    </row>
    <row r="146" spans="1:13" s="19" customFormat="1" x14ac:dyDescent="0.15">
      <c r="A146" s="650"/>
      <c r="B146" s="148"/>
      <c r="C146" s="72" t="s">
        <v>86</v>
      </c>
      <c r="D146" s="598"/>
      <c r="E146" s="69">
        <v>-2</v>
      </c>
      <c r="F146" s="70">
        <v>0.375</v>
      </c>
      <c r="G146" s="70"/>
      <c r="H146" s="70">
        <v>0.9</v>
      </c>
      <c r="I146" s="70">
        <f t="shared" si="8"/>
        <v>-0.68</v>
      </c>
      <c r="J146" s="625"/>
      <c r="K146" s="626"/>
      <c r="L146" s="627"/>
      <c r="M146" s="46"/>
    </row>
    <row r="147" spans="1:13" s="19" customFormat="1" x14ac:dyDescent="0.15">
      <c r="A147" s="651"/>
      <c r="B147" s="149"/>
      <c r="C147" s="72"/>
      <c r="D147" s="599"/>
      <c r="E147" s="69">
        <v>1</v>
      </c>
      <c r="F147" s="70">
        <v>4.3250000000000002</v>
      </c>
      <c r="G147" s="70"/>
      <c r="H147" s="70">
        <v>0.9</v>
      </c>
      <c r="I147" s="70">
        <f t="shared" si="8"/>
        <v>3.89</v>
      </c>
      <c r="J147" s="628"/>
      <c r="K147" s="629"/>
      <c r="L147" s="630"/>
      <c r="M147" s="46"/>
    </row>
    <row r="148" spans="1:13" s="34" customFormat="1" x14ac:dyDescent="0.15">
      <c r="A148" s="643"/>
      <c r="B148" s="644"/>
      <c r="C148" s="644"/>
      <c r="D148" s="644"/>
      <c r="E148" s="644"/>
      <c r="F148" s="645"/>
      <c r="G148" s="746" t="s">
        <v>12</v>
      </c>
      <c r="H148" s="746"/>
      <c r="I148" s="131">
        <f>SUM(I121:I147)</f>
        <v>119.44</v>
      </c>
      <c r="J148" s="132" t="s">
        <v>10</v>
      </c>
      <c r="K148" s="130">
        <f>+F151</f>
        <v>1375.5</v>
      </c>
      <c r="L148" s="130">
        <f>ROUND(I148*K148,0)</f>
        <v>164290</v>
      </c>
      <c r="M148" s="39"/>
    </row>
    <row r="149" spans="1:13" x14ac:dyDescent="0.15">
      <c r="A149" s="649"/>
      <c r="B149" s="147"/>
      <c r="C149" s="75" t="s">
        <v>23</v>
      </c>
      <c r="D149" s="616"/>
      <c r="E149" s="69" t="s">
        <v>24</v>
      </c>
      <c r="F149" s="96">
        <v>1310</v>
      </c>
      <c r="G149" s="96" t="s">
        <v>26</v>
      </c>
      <c r="H149" s="724"/>
      <c r="I149" s="725"/>
      <c r="J149" s="725"/>
      <c r="K149" s="725"/>
      <c r="L149" s="726"/>
      <c r="M149" s="38"/>
    </row>
    <row r="150" spans="1:13" x14ac:dyDescent="0.15">
      <c r="A150" s="650"/>
      <c r="B150" s="148"/>
      <c r="C150" s="75" t="s">
        <v>41</v>
      </c>
      <c r="D150" s="617"/>
      <c r="E150" s="69" t="s">
        <v>24</v>
      </c>
      <c r="F150" s="96">
        <f>ROUND(F149*5%,2)</f>
        <v>65.5</v>
      </c>
      <c r="G150" s="96"/>
      <c r="H150" s="727"/>
      <c r="I150" s="728"/>
      <c r="J150" s="728"/>
      <c r="K150" s="728"/>
      <c r="L150" s="729"/>
      <c r="M150" s="38"/>
    </row>
    <row r="151" spans="1:13" x14ac:dyDescent="0.15">
      <c r="A151" s="651"/>
      <c r="B151" s="149"/>
      <c r="C151" s="75"/>
      <c r="D151" s="618"/>
      <c r="E151" s="69" t="s">
        <v>24</v>
      </c>
      <c r="F151" s="96">
        <f>SUM(F149:F150)</f>
        <v>1375.5</v>
      </c>
      <c r="G151" s="96" t="s">
        <v>26</v>
      </c>
      <c r="H151" s="730"/>
      <c r="I151" s="731"/>
      <c r="J151" s="731"/>
      <c r="K151" s="731"/>
      <c r="L151" s="732"/>
      <c r="M151" s="38"/>
    </row>
    <row r="152" spans="1:13" s="34" customFormat="1" x14ac:dyDescent="0.15">
      <c r="A152" s="703"/>
      <c r="B152" s="704"/>
      <c r="C152" s="704"/>
      <c r="D152" s="704"/>
      <c r="E152" s="704"/>
      <c r="F152" s="704"/>
      <c r="G152" s="704"/>
      <c r="H152" s="704"/>
      <c r="I152" s="704"/>
      <c r="J152" s="704"/>
      <c r="K152" s="704"/>
      <c r="L152" s="705"/>
      <c r="M152" s="39"/>
    </row>
    <row r="153" spans="1:13" s="34" customFormat="1" ht="63" x14ac:dyDescent="0.15">
      <c r="A153" s="50">
        <v>5</v>
      </c>
      <c r="B153" s="203" t="s">
        <v>381</v>
      </c>
      <c r="C153" s="595" t="s">
        <v>510</v>
      </c>
      <c r="D153" s="596"/>
      <c r="E153" s="596"/>
      <c r="F153" s="596"/>
      <c r="G153" s="596"/>
      <c r="H153" s="596"/>
      <c r="I153" s="596"/>
      <c r="J153" s="596"/>
      <c r="K153" s="596"/>
      <c r="L153" s="600"/>
      <c r="M153" s="39"/>
    </row>
    <row r="154" spans="1:13" s="34" customFormat="1" x14ac:dyDescent="0.15">
      <c r="A154" s="50"/>
      <c r="B154" s="50"/>
      <c r="C154" s="72" t="s">
        <v>286</v>
      </c>
      <c r="D154" s="78"/>
      <c r="E154" s="69">
        <v>1</v>
      </c>
      <c r="F154" s="70">
        <v>22.914000000000001</v>
      </c>
      <c r="G154" s="70"/>
      <c r="H154" s="70"/>
      <c r="I154" s="70">
        <f>E154*F154</f>
        <v>22.914000000000001</v>
      </c>
      <c r="J154" s="579"/>
      <c r="K154" s="580"/>
      <c r="L154" s="581"/>
      <c r="M154" s="39"/>
    </row>
    <row r="155" spans="1:13" s="34" customFormat="1" x14ac:dyDescent="0.15">
      <c r="A155" s="50"/>
      <c r="B155" s="50"/>
      <c r="C155" s="72" t="s">
        <v>290</v>
      </c>
      <c r="D155" s="78"/>
      <c r="E155" s="69">
        <v>1</v>
      </c>
      <c r="F155" s="70">
        <v>25.285</v>
      </c>
      <c r="G155" s="70"/>
      <c r="H155" s="70"/>
      <c r="I155" s="70">
        <f>E155*F155</f>
        <v>25.285</v>
      </c>
      <c r="J155" s="585"/>
      <c r="K155" s="586"/>
      <c r="L155" s="587"/>
      <c r="M155" s="39"/>
    </row>
    <row r="156" spans="1:13" s="34" customFormat="1" x14ac:dyDescent="0.15">
      <c r="A156" s="643"/>
      <c r="B156" s="644"/>
      <c r="C156" s="644"/>
      <c r="D156" s="644"/>
      <c r="E156" s="644"/>
      <c r="F156" s="644"/>
      <c r="G156" s="644"/>
      <c r="H156" s="645"/>
      <c r="I156" s="123">
        <f>SUM(I154:I155)</f>
        <v>48.198999999999998</v>
      </c>
      <c r="J156" s="132" t="s">
        <v>10</v>
      </c>
      <c r="K156" s="130">
        <f>+F159</f>
        <v>253.05</v>
      </c>
      <c r="L156" s="130">
        <f>ROUND(I156*K156,0)</f>
        <v>12197</v>
      </c>
      <c r="M156" s="39"/>
    </row>
    <row r="157" spans="1:13" s="34" customFormat="1" x14ac:dyDescent="0.15">
      <c r="A157" s="649"/>
      <c r="B157" s="147"/>
      <c r="C157" s="72" t="s">
        <v>23</v>
      </c>
      <c r="D157" s="597"/>
      <c r="E157" s="221" t="s">
        <v>24</v>
      </c>
      <c r="F157" s="70">
        <v>241</v>
      </c>
      <c r="G157" s="70" t="s">
        <v>26</v>
      </c>
      <c r="H157" s="622"/>
      <c r="I157" s="623"/>
      <c r="J157" s="623"/>
      <c r="K157" s="623"/>
      <c r="L157" s="624"/>
      <c r="M157" s="39"/>
    </row>
    <row r="158" spans="1:13" s="34" customFormat="1" x14ac:dyDescent="0.15">
      <c r="A158" s="650"/>
      <c r="B158" s="148"/>
      <c r="C158" s="72" t="s">
        <v>41</v>
      </c>
      <c r="D158" s="598"/>
      <c r="E158" s="221" t="s">
        <v>24</v>
      </c>
      <c r="F158" s="70">
        <f>ROUND(F157*5%,2)</f>
        <v>12.05</v>
      </c>
      <c r="G158" s="70"/>
      <c r="H158" s="625"/>
      <c r="I158" s="626"/>
      <c r="J158" s="626"/>
      <c r="K158" s="626"/>
      <c r="L158" s="627"/>
      <c r="M158" s="39"/>
    </row>
    <row r="159" spans="1:13" s="34" customFormat="1" x14ac:dyDescent="0.15">
      <c r="A159" s="651"/>
      <c r="B159" s="149"/>
      <c r="C159" s="72"/>
      <c r="D159" s="599"/>
      <c r="E159" s="221" t="s">
        <v>24</v>
      </c>
      <c r="F159" s="70">
        <f>SUM(F157:F158)</f>
        <v>253.05</v>
      </c>
      <c r="G159" s="70" t="s">
        <v>26</v>
      </c>
      <c r="H159" s="628"/>
      <c r="I159" s="629"/>
      <c r="J159" s="629"/>
      <c r="K159" s="629"/>
      <c r="L159" s="630"/>
      <c r="M159" s="39"/>
    </row>
    <row r="160" spans="1:13" s="34" customFormat="1" x14ac:dyDescent="0.15">
      <c r="A160" s="703"/>
      <c r="B160" s="704"/>
      <c r="C160" s="704"/>
      <c r="D160" s="704"/>
      <c r="E160" s="704"/>
      <c r="F160" s="704"/>
      <c r="G160" s="704"/>
      <c r="H160" s="704"/>
      <c r="I160" s="704"/>
      <c r="J160" s="704"/>
      <c r="K160" s="704"/>
      <c r="L160" s="705"/>
      <c r="M160" s="39"/>
    </row>
    <row r="161" spans="1:13" s="34" customFormat="1" ht="60" customHeight="1" x14ac:dyDescent="0.15">
      <c r="A161" s="50">
        <v>6</v>
      </c>
      <c r="B161" s="234" t="s">
        <v>450</v>
      </c>
      <c r="C161" s="796" t="s">
        <v>202</v>
      </c>
      <c r="D161" s="797"/>
      <c r="E161" s="797"/>
      <c r="F161" s="797"/>
      <c r="G161" s="797"/>
      <c r="H161" s="797"/>
      <c r="I161" s="797"/>
      <c r="J161" s="797"/>
      <c r="K161" s="797"/>
      <c r="L161" s="839"/>
      <c r="M161" s="39"/>
    </row>
    <row r="162" spans="1:13" s="34" customFormat="1" x14ac:dyDescent="0.15">
      <c r="A162" s="649"/>
      <c r="B162" s="147"/>
      <c r="C162" s="53" t="s">
        <v>286</v>
      </c>
      <c r="D162" s="589"/>
      <c r="E162" s="50">
        <v>1</v>
      </c>
      <c r="F162" s="52">
        <v>21.071000000000002</v>
      </c>
      <c r="G162" s="52"/>
      <c r="H162" s="52">
        <v>3.15</v>
      </c>
      <c r="I162" s="52">
        <f>E162*F162*H162</f>
        <v>66.373649999999998</v>
      </c>
      <c r="J162" s="50"/>
      <c r="K162" s="105"/>
      <c r="L162" s="59"/>
      <c r="M162" s="39"/>
    </row>
    <row r="163" spans="1:13" s="34" customFormat="1" x14ac:dyDescent="0.15">
      <c r="A163" s="650"/>
      <c r="B163" s="148"/>
      <c r="C163" s="53" t="s">
        <v>291</v>
      </c>
      <c r="D163" s="590"/>
      <c r="E163" s="50">
        <v>1</v>
      </c>
      <c r="F163" s="52">
        <v>66.108000000000004</v>
      </c>
      <c r="G163" s="52"/>
      <c r="H163" s="52">
        <v>3.15</v>
      </c>
      <c r="I163" s="52">
        <f>E163*F163*H163</f>
        <v>208.24020000000002</v>
      </c>
      <c r="J163" s="50"/>
      <c r="K163" s="105"/>
      <c r="L163" s="59"/>
      <c r="M163" s="39"/>
    </row>
    <row r="164" spans="1:13" s="34" customFormat="1" x14ac:dyDescent="0.15">
      <c r="A164" s="650"/>
      <c r="B164" s="148"/>
      <c r="C164" s="53" t="s">
        <v>203</v>
      </c>
      <c r="D164" s="590"/>
      <c r="E164" s="50"/>
      <c r="F164" s="52"/>
      <c r="G164" s="52"/>
      <c r="H164" s="52"/>
      <c r="I164" s="52"/>
      <c r="J164" s="50"/>
      <c r="K164" s="105"/>
      <c r="L164" s="59"/>
      <c r="M164" s="39"/>
    </row>
    <row r="165" spans="1:13" s="34" customFormat="1" x14ac:dyDescent="0.15">
      <c r="A165" s="650"/>
      <c r="B165" s="148"/>
      <c r="C165" s="53" t="s">
        <v>92</v>
      </c>
      <c r="D165" s="590"/>
      <c r="E165" s="50">
        <v>1</v>
      </c>
      <c r="F165" s="52">
        <v>2.35</v>
      </c>
      <c r="G165" s="52"/>
      <c r="H165" s="52">
        <v>3</v>
      </c>
      <c r="I165" s="52">
        <f>E165*F165*H165</f>
        <v>7.0500000000000007</v>
      </c>
      <c r="J165" s="50"/>
      <c r="K165" s="105"/>
      <c r="L165" s="59"/>
      <c r="M165" s="39"/>
    </row>
    <row r="166" spans="1:13" s="34" customFormat="1" x14ac:dyDescent="0.15">
      <c r="A166" s="650"/>
      <c r="B166" s="148"/>
      <c r="C166" s="53" t="s">
        <v>282</v>
      </c>
      <c r="D166" s="590"/>
      <c r="E166" s="50">
        <v>1</v>
      </c>
      <c r="F166" s="52">
        <v>3.44</v>
      </c>
      <c r="G166" s="52"/>
      <c r="H166" s="52">
        <v>2.4</v>
      </c>
      <c r="I166" s="52">
        <f>E166*F166*H166</f>
        <v>8.2560000000000002</v>
      </c>
      <c r="J166" s="50"/>
      <c r="K166" s="105"/>
      <c r="L166" s="59"/>
      <c r="M166" s="39"/>
    </row>
    <row r="167" spans="1:13" s="34" customFormat="1" x14ac:dyDescent="0.15">
      <c r="A167" s="651"/>
      <c r="B167" s="149"/>
      <c r="C167" s="53" t="s">
        <v>283</v>
      </c>
      <c r="D167" s="591"/>
      <c r="E167" s="50">
        <v>1</v>
      </c>
      <c r="F167" s="52">
        <v>1.75</v>
      </c>
      <c r="G167" s="52"/>
      <c r="H167" s="52">
        <v>2.4</v>
      </c>
      <c r="I167" s="52">
        <f>E167*F167*H167</f>
        <v>4.2</v>
      </c>
      <c r="J167" s="50"/>
      <c r="K167" s="105"/>
      <c r="L167" s="59"/>
      <c r="M167" s="39"/>
    </row>
    <row r="168" spans="1:13" s="34" customFormat="1" x14ac:dyDescent="0.15">
      <c r="A168" s="643"/>
      <c r="B168" s="644"/>
      <c r="C168" s="644"/>
      <c r="D168" s="644"/>
      <c r="E168" s="644"/>
      <c r="F168" s="644"/>
      <c r="G168" s="644"/>
      <c r="H168" s="645"/>
      <c r="I168" s="123">
        <f>SUM(I162:I167)</f>
        <v>294.11984999999999</v>
      </c>
      <c r="J168" s="132" t="s">
        <v>10</v>
      </c>
      <c r="K168" s="130">
        <f>+F171</f>
        <v>253.05</v>
      </c>
      <c r="L168" s="130">
        <f>ROUND(I168*K168,0)</f>
        <v>74427</v>
      </c>
      <c r="M168" s="39"/>
    </row>
    <row r="169" spans="1:13" s="34" customFormat="1" x14ac:dyDescent="0.15">
      <c r="A169" s="649"/>
      <c r="B169" s="147"/>
      <c r="C169" s="72" t="s">
        <v>23</v>
      </c>
      <c r="D169" s="597"/>
      <c r="E169" s="69" t="s">
        <v>24</v>
      </c>
      <c r="F169" s="70">
        <v>241</v>
      </c>
      <c r="G169" s="70" t="s">
        <v>26</v>
      </c>
      <c r="H169" s="622"/>
      <c r="I169" s="623"/>
      <c r="J169" s="623"/>
      <c r="K169" s="623"/>
      <c r="L169" s="624"/>
      <c r="M169" s="39"/>
    </row>
    <row r="170" spans="1:13" s="34" customFormat="1" x14ac:dyDescent="0.15">
      <c r="A170" s="650"/>
      <c r="B170" s="148"/>
      <c r="C170" s="72" t="s">
        <v>41</v>
      </c>
      <c r="D170" s="598"/>
      <c r="E170" s="69" t="s">
        <v>24</v>
      </c>
      <c r="F170" s="70">
        <f>ROUND(F169*5%,2)</f>
        <v>12.05</v>
      </c>
      <c r="G170" s="70"/>
      <c r="H170" s="625"/>
      <c r="I170" s="626"/>
      <c r="J170" s="626"/>
      <c r="K170" s="626"/>
      <c r="L170" s="627"/>
      <c r="M170" s="39"/>
    </row>
    <row r="171" spans="1:13" s="34" customFormat="1" x14ac:dyDescent="0.15">
      <c r="A171" s="651"/>
      <c r="B171" s="149"/>
      <c r="C171" s="72"/>
      <c r="D171" s="599"/>
      <c r="E171" s="69" t="s">
        <v>24</v>
      </c>
      <c r="F171" s="70">
        <f>SUM(F169:F170)</f>
        <v>253.05</v>
      </c>
      <c r="G171" s="70" t="s">
        <v>26</v>
      </c>
      <c r="H171" s="628"/>
      <c r="I171" s="629"/>
      <c r="J171" s="629"/>
      <c r="K171" s="629"/>
      <c r="L171" s="630"/>
      <c r="M171" s="39"/>
    </row>
    <row r="172" spans="1:13" s="34" customFormat="1" x14ac:dyDescent="0.15">
      <c r="A172" s="703"/>
      <c r="B172" s="704"/>
      <c r="C172" s="704"/>
      <c r="D172" s="704"/>
      <c r="E172" s="704"/>
      <c r="F172" s="704"/>
      <c r="G172" s="704"/>
      <c r="H172" s="704"/>
      <c r="I172" s="704"/>
      <c r="J172" s="704"/>
      <c r="K172" s="704"/>
      <c r="L172" s="705"/>
      <c r="M172" s="39"/>
    </row>
    <row r="173" spans="1:13" s="34" customFormat="1" ht="58.5" customHeight="1" x14ac:dyDescent="0.15">
      <c r="A173" s="55">
        <v>7</v>
      </c>
      <c r="B173" s="234" t="s">
        <v>451</v>
      </c>
      <c r="C173" s="595" t="s">
        <v>205</v>
      </c>
      <c r="D173" s="596"/>
      <c r="E173" s="596"/>
      <c r="F173" s="596"/>
      <c r="G173" s="596"/>
      <c r="H173" s="596"/>
      <c r="I173" s="596"/>
      <c r="J173" s="596"/>
      <c r="K173" s="596"/>
      <c r="L173" s="600"/>
      <c r="M173" s="39"/>
    </row>
    <row r="174" spans="1:13" s="34" customFormat="1" x14ac:dyDescent="0.15">
      <c r="A174" s="649"/>
      <c r="B174" s="167"/>
      <c r="C174" s="652" t="s">
        <v>211</v>
      </c>
      <c r="D174" s="653"/>
      <c r="E174" s="653"/>
      <c r="F174" s="653"/>
      <c r="G174" s="653"/>
      <c r="H174" s="653"/>
      <c r="I174" s="654"/>
      <c r="J174" s="579"/>
      <c r="K174" s="580"/>
      <c r="L174" s="581"/>
      <c r="M174" s="39"/>
    </row>
    <row r="175" spans="1:13" s="34" customFormat="1" x14ac:dyDescent="0.15">
      <c r="A175" s="650"/>
      <c r="B175" s="148"/>
      <c r="C175" s="72" t="s">
        <v>206</v>
      </c>
      <c r="D175" s="597"/>
      <c r="E175" s="69">
        <v>1</v>
      </c>
      <c r="F175" s="70">
        <v>4.875</v>
      </c>
      <c r="G175" s="70"/>
      <c r="H175" s="70">
        <v>3.3</v>
      </c>
      <c r="I175" s="70">
        <f t="shared" ref="I175:I186" si="9">E175*F175*H175</f>
        <v>16.087499999999999</v>
      </c>
      <c r="J175" s="582"/>
      <c r="K175" s="583"/>
      <c r="L175" s="584"/>
      <c r="M175" s="39"/>
    </row>
    <row r="176" spans="1:13" s="34" customFormat="1" x14ac:dyDescent="0.15">
      <c r="A176" s="650"/>
      <c r="B176" s="148"/>
      <c r="C176" s="72"/>
      <c r="D176" s="598"/>
      <c r="E176" s="69">
        <v>1</v>
      </c>
      <c r="F176" s="70">
        <v>17.989999999999998</v>
      </c>
      <c r="G176" s="70"/>
      <c r="H176" s="70">
        <f>0.9+0.2+0.9</f>
        <v>2</v>
      </c>
      <c r="I176" s="70">
        <f t="shared" si="9"/>
        <v>35.979999999999997</v>
      </c>
      <c r="J176" s="582"/>
      <c r="K176" s="583"/>
      <c r="L176" s="584"/>
      <c r="M176" s="39"/>
    </row>
    <row r="177" spans="1:13" s="34" customFormat="1" x14ac:dyDescent="0.15">
      <c r="A177" s="650"/>
      <c r="B177" s="148"/>
      <c r="C177" s="72" t="s">
        <v>209</v>
      </c>
      <c r="D177" s="598"/>
      <c r="E177" s="69">
        <v>1</v>
      </c>
      <c r="F177" s="70">
        <v>6.2649999999999997</v>
      </c>
      <c r="G177" s="70"/>
      <c r="H177" s="70">
        <v>3.3</v>
      </c>
      <c r="I177" s="70">
        <f t="shared" si="9"/>
        <v>20.674499999999998</v>
      </c>
      <c r="J177" s="582"/>
      <c r="K177" s="583"/>
      <c r="L177" s="584"/>
      <c r="M177" s="39"/>
    </row>
    <row r="178" spans="1:13" s="34" customFormat="1" x14ac:dyDescent="0.15">
      <c r="A178" s="650"/>
      <c r="B178" s="148"/>
      <c r="C178" s="72"/>
      <c r="D178" s="598"/>
      <c r="E178" s="69">
        <v>1</v>
      </c>
      <c r="F178" s="70">
        <v>10.99</v>
      </c>
      <c r="G178" s="70"/>
      <c r="H178" s="70">
        <f>0.9+0.2+0.9</f>
        <v>2</v>
      </c>
      <c r="I178" s="70">
        <f t="shared" si="9"/>
        <v>21.98</v>
      </c>
      <c r="J178" s="582"/>
      <c r="K178" s="583"/>
      <c r="L178" s="584"/>
      <c r="M178" s="39"/>
    </row>
    <row r="179" spans="1:13" s="34" customFormat="1" x14ac:dyDescent="0.15">
      <c r="A179" s="650"/>
      <c r="B179" s="148"/>
      <c r="C179" s="72" t="s">
        <v>266</v>
      </c>
      <c r="D179" s="598"/>
      <c r="E179" s="69">
        <v>1</v>
      </c>
      <c r="F179" s="70">
        <v>4.875</v>
      </c>
      <c r="G179" s="70"/>
      <c r="H179" s="70">
        <v>3.3</v>
      </c>
      <c r="I179" s="70">
        <f t="shared" si="9"/>
        <v>16.087499999999999</v>
      </c>
      <c r="J179" s="582"/>
      <c r="K179" s="583"/>
      <c r="L179" s="584"/>
      <c r="M179" s="39"/>
    </row>
    <row r="180" spans="1:13" s="34" customFormat="1" x14ac:dyDescent="0.15">
      <c r="A180" s="650"/>
      <c r="B180" s="148"/>
      <c r="C180" s="72" t="s">
        <v>203</v>
      </c>
      <c r="D180" s="598"/>
      <c r="E180" s="69">
        <v>-0.5</v>
      </c>
      <c r="F180" s="70">
        <v>1.925</v>
      </c>
      <c r="G180" s="70"/>
      <c r="H180" s="70">
        <v>2.4</v>
      </c>
      <c r="I180" s="70">
        <f t="shared" si="9"/>
        <v>-2.31</v>
      </c>
      <c r="J180" s="582"/>
      <c r="K180" s="583"/>
      <c r="L180" s="584"/>
      <c r="M180" s="39"/>
    </row>
    <row r="181" spans="1:13" s="34" customFormat="1" x14ac:dyDescent="0.15">
      <c r="A181" s="650"/>
      <c r="B181" s="148"/>
      <c r="C181" s="72"/>
      <c r="D181" s="598"/>
      <c r="E181" s="69">
        <v>1</v>
      </c>
      <c r="F181" s="70">
        <v>17.989999999999998</v>
      </c>
      <c r="G181" s="70"/>
      <c r="H181" s="70">
        <f>0.9+0.2+0.9</f>
        <v>2</v>
      </c>
      <c r="I181" s="70">
        <f t="shared" si="9"/>
        <v>35.979999999999997</v>
      </c>
      <c r="J181" s="582"/>
      <c r="K181" s="583"/>
      <c r="L181" s="584"/>
      <c r="M181" s="39"/>
    </row>
    <row r="182" spans="1:13" s="34" customFormat="1" x14ac:dyDescent="0.15">
      <c r="A182" s="650"/>
      <c r="B182" s="148"/>
      <c r="C182" s="72"/>
      <c r="D182" s="598"/>
      <c r="E182" s="69">
        <v>1</v>
      </c>
      <c r="F182" s="70">
        <f>4.88+0.2+4.88</f>
        <v>9.9600000000000009</v>
      </c>
      <c r="G182" s="70"/>
      <c r="H182" s="70">
        <v>3.3</v>
      </c>
      <c r="I182" s="70">
        <f t="shared" si="9"/>
        <v>32.868000000000002</v>
      </c>
      <c r="J182" s="582"/>
      <c r="K182" s="583"/>
      <c r="L182" s="584"/>
      <c r="M182" s="39"/>
    </row>
    <row r="183" spans="1:13" s="34" customFormat="1" x14ac:dyDescent="0.15">
      <c r="A183" s="650"/>
      <c r="B183" s="148"/>
      <c r="C183" s="72" t="s">
        <v>267</v>
      </c>
      <c r="D183" s="598"/>
      <c r="E183" s="69">
        <v>1</v>
      </c>
      <c r="F183" s="70">
        <v>14.515000000000001</v>
      </c>
      <c r="G183" s="70"/>
      <c r="H183" s="70">
        <v>3.3</v>
      </c>
      <c r="I183" s="70">
        <f t="shared" si="9"/>
        <v>47.899499999999996</v>
      </c>
      <c r="J183" s="582"/>
      <c r="K183" s="583"/>
      <c r="L183" s="584"/>
      <c r="M183" s="39"/>
    </row>
    <row r="184" spans="1:13" s="34" customFormat="1" x14ac:dyDescent="0.15">
      <c r="A184" s="650"/>
      <c r="B184" s="148"/>
      <c r="C184" s="72"/>
      <c r="D184" s="598"/>
      <c r="E184" s="69">
        <v>2</v>
      </c>
      <c r="F184" s="70">
        <v>5.266</v>
      </c>
      <c r="G184" s="70"/>
      <c r="H184" s="70">
        <v>3.3</v>
      </c>
      <c r="I184" s="70">
        <f t="shared" si="9"/>
        <v>34.755600000000001</v>
      </c>
      <c r="J184" s="582"/>
      <c r="K184" s="583"/>
      <c r="L184" s="584"/>
      <c r="M184" s="39"/>
    </row>
    <row r="185" spans="1:13" s="34" customFormat="1" x14ac:dyDescent="0.15">
      <c r="A185" s="650"/>
      <c r="B185" s="148"/>
      <c r="C185" s="72"/>
      <c r="D185" s="598"/>
      <c r="E185" s="69">
        <v>-0.5</v>
      </c>
      <c r="F185" s="70">
        <v>4.335</v>
      </c>
      <c r="G185" s="70"/>
      <c r="H185" s="70">
        <v>2.4</v>
      </c>
      <c r="I185" s="70">
        <f>E185*F185*H185</f>
        <v>-5.202</v>
      </c>
      <c r="J185" s="582"/>
      <c r="K185" s="583"/>
      <c r="L185" s="584"/>
      <c r="M185" s="39"/>
    </row>
    <row r="186" spans="1:13" s="34" customFormat="1" x14ac:dyDescent="0.15">
      <c r="A186" s="651"/>
      <c r="B186" s="149"/>
      <c r="C186" s="72" t="s">
        <v>210</v>
      </c>
      <c r="D186" s="599"/>
      <c r="E186" s="69">
        <v>1</v>
      </c>
      <c r="F186" s="70">
        <v>7.4</v>
      </c>
      <c r="G186" s="70"/>
      <c r="H186" s="70">
        <v>3.3</v>
      </c>
      <c r="I186" s="70">
        <f t="shared" si="9"/>
        <v>24.419999999999998</v>
      </c>
      <c r="J186" s="585"/>
      <c r="K186" s="586"/>
      <c r="L186" s="587"/>
      <c r="M186" s="39"/>
    </row>
    <row r="187" spans="1:13" s="34" customFormat="1" x14ac:dyDescent="0.15">
      <c r="A187" s="643"/>
      <c r="B187" s="644"/>
      <c r="C187" s="644"/>
      <c r="D187" s="644"/>
      <c r="E187" s="644"/>
      <c r="F187" s="644"/>
      <c r="G187" s="644"/>
      <c r="H187" s="645"/>
      <c r="I187" s="123">
        <f>SUM(I175:I186)</f>
        <v>279.22059999999999</v>
      </c>
      <c r="J187" s="132" t="s">
        <v>10</v>
      </c>
      <c r="K187" s="130">
        <f>+F190</f>
        <v>349.65</v>
      </c>
      <c r="L187" s="130">
        <f>ROUND(I187*K187,0)</f>
        <v>97629</v>
      </c>
      <c r="M187" s="39"/>
    </row>
    <row r="188" spans="1:13" s="34" customFormat="1" x14ac:dyDescent="0.15">
      <c r="A188" s="50"/>
      <c r="B188" s="50"/>
      <c r="C188" s="72" t="s">
        <v>23</v>
      </c>
      <c r="D188" s="597"/>
      <c r="E188" s="69" t="s">
        <v>24</v>
      </c>
      <c r="F188" s="70">
        <v>333</v>
      </c>
      <c r="G188" s="70" t="s">
        <v>26</v>
      </c>
      <c r="H188" s="622"/>
      <c r="I188" s="623"/>
      <c r="J188" s="623"/>
      <c r="K188" s="623"/>
      <c r="L188" s="624"/>
      <c r="M188" s="39"/>
    </row>
    <row r="189" spans="1:13" s="34" customFormat="1" x14ac:dyDescent="0.15">
      <c r="A189" s="50"/>
      <c r="B189" s="50"/>
      <c r="C189" s="72" t="s">
        <v>41</v>
      </c>
      <c r="D189" s="598"/>
      <c r="E189" s="69" t="s">
        <v>24</v>
      </c>
      <c r="F189" s="70">
        <f>ROUND(F188*5%,2)</f>
        <v>16.649999999999999</v>
      </c>
      <c r="G189" s="70"/>
      <c r="H189" s="625"/>
      <c r="I189" s="626"/>
      <c r="J189" s="626"/>
      <c r="K189" s="626"/>
      <c r="L189" s="627"/>
      <c r="M189" s="39"/>
    </row>
    <row r="190" spans="1:13" s="34" customFormat="1" x14ac:dyDescent="0.15">
      <c r="A190" s="50"/>
      <c r="B190" s="50"/>
      <c r="C190" s="72"/>
      <c r="D190" s="599"/>
      <c r="E190" s="69" t="s">
        <v>24</v>
      </c>
      <c r="F190" s="70">
        <f>SUM(F188:F189)</f>
        <v>349.65</v>
      </c>
      <c r="G190" s="70" t="s">
        <v>26</v>
      </c>
      <c r="H190" s="628"/>
      <c r="I190" s="629"/>
      <c r="J190" s="629"/>
      <c r="K190" s="629"/>
      <c r="L190" s="630"/>
      <c r="M190" s="39"/>
    </row>
    <row r="191" spans="1:13" s="36" customFormat="1" x14ac:dyDescent="0.15">
      <c r="A191" s="843"/>
      <c r="B191" s="844"/>
      <c r="C191" s="844"/>
      <c r="D191" s="844"/>
      <c r="E191" s="844"/>
      <c r="F191" s="844"/>
      <c r="G191" s="844"/>
      <c r="H191" s="844"/>
      <c r="I191" s="844"/>
      <c r="J191" s="844"/>
      <c r="K191" s="844"/>
      <c r="L191" s="845"/>
      <c r="M191" s="49"/>
    </row>
    <row r="192" spans="1:13" s="34" customFormat="1" ht="63.75" customHeight="1" x14ac:dyDescent="0.15">
      <c r="A192" s="50">
        <v>8</v>
      </c>
      <c r="B192" s="234" t="s">
        <v>452</v>
      </c>
      <c r="C192" s="595" t="s">
        <v>212</v>
      </c>
      <c r="D192" s="596"/>
      <c r="E192" s="596"/>
      <c r="F192" s="596"/>
      <c r="G192" s="596"/>
      <c r="H192" s="596"/>
      <c r="I192" s="596"/>
      <c r="J192" s="596"/>
      <c r="K192" s="596"/>
      <c r="L192" s="600"/>
      <c r="M192" s="39"/>
    </row>
    <row r="193" spans="1:13" s="34" customFormat="1" x14ac:dyDescent="0.15">
      <c r="A193" s="649"/>
      <c r="B193" s="147"/>
      <c r="C193" s="72" t="s">
        <v>286</v>
      </c>
      <c r="D193" s="597"/>
      <c r="E193" s="69">
        <v>1</v>
      </c>
      <c r="F193" s="70">
        <v>21.071000000000002</v>
      </c>
      <c r="G193" s="70"/>
      <c r="H193" s="70">
        <v>3.15</v>
      </c>
      <c r="I193" s="70">
        <f>E193*F193*H193</f>
        <v>66.373649999999998</v>
      </c>
      <c r="J193" s="579"/>
      <c r="K193" s="580"/>
      <c r="L193" s="581"/>
      <c r="M193" s="39"/>
    </row>
    <row r="194" spans="1:13" s="34" customFormat="1" x14ac:dyDescent="0.15">
      <c r="A194" s="650"/>
      <c r="B194" s="148"/>
      <c r="C194" s="72" t="s">
        <v>292</v>
      </c>
      <c r="D194" s="598"/>
      <c r="E194" s="69">
        <v>1</v>
      </c>
      <c r="F194" s="70">
        <v>66.108000000000004</v>
      </c>
      <c r="G194" s="70"/>
      <c r="H194" s="70">
        <v>3.15</v>
      </c>
      <c r="I194" s="70">
        <f>E194*F194*H194</f>
        <v>208.24020000000002</v>
      </c>
      <c r="J194" s="582"/>
      <c r="K194" s="583"/>
      <c r="L194" s="584"/>
      <c r="M194" s="39"/>
    </row>
    <row r="195" spans="1:13" s="34" customFormat="1" x14ac:dyDescent="0.15">
      <c r="A195" s="650"/>
      <c r="B195" s="148"/>
      <c r="C195" s="72" t="s">
        <v>203</v>
      </c>
      <c r="D195" s="598"/>
      <c r="E195" s="69"/>
      <c r="F195" s="70"/>
      <c r="G195" s="70"/>
      <c r="H195" s="70"/>
      <c r="I195" s="70"/>
      <c r="J195" s="582"/>
      <c r="K195" s="583"/>
      <c r="L195" s="584"/>
      <c r="M195" s="39"/>
    </row>
    <row r="196" spans="1:13" s="34" customFormat="1" x14ac:dyDescent="0.15">
      <c r="A196" s="650"/>
      <c r="B196" s="148"/>
      <c r="C196" s="72" t="s">
        <v>92</v>
      </c>
      <c r="D196" s="598"/>
      <c r="E196" s="69">
        <v>-0.5</v>
      </c>
      <c r="F196" s="70">
        <v>2.35</v>
      </c>
      <c r="G196" s="70"/>
      <c r="H196" s="70">
        <v>3</v>
      </c>
      <c r="I196" s="70">
        <f>E196*F196*H196</f>
        <v>-3.5250000000000004</v>
      </c>
      <c r="J196" s="582"/>
      <c r="K196" s="583"/>
      <c r="L196" s="584"/>
      <c r="M196" s="39"/>
    </row>
    <row r="197" spans="1:13" s="34" customFormat="1" x14ac:dyDescent="0.15">
      <c r="A197" s="650"/>
      <c r="B197" s="148"/>
      <c r="C197" s="72" t="s">
        <v>282</v>
      </c>
      <c r="D197" s="598"/>
      <c r="E197" s="69">
        <v>-0.5</v>
      </c>
      <c r="F197" s="70">
        <v>3.4350000000000001</v>
      </c>
      <c r="G197" s="70"/>
      <c r="H197" s="70">
        <v>2.4</v>
      </c>
      <c r="I197" s="70">
        <f>E197*F197*H197</f>
        <v>-4.1219999999999999</v>
      </c>
      <c r="J197" s="582"/>
      <c r="K197" s="583"/>
      <c r="L197" s="584"/>
      <c r="M197" s="39"/>
    </row>
    <row r="198" spans="1:13" s="34" customFormat="1" x14ac:dyDescent="0.15">
      <c r="A198" s="651"/>
      <c r="B198" s="149"/>
      <c r="C198" s="72" t="s">
        <v>283</v>
      </c>
      <c r="D198" s="599"/>
      <c r="E198" s="69">
        <v>-0.5</v>
      </c>
      <c r="F198" s="70">
        <v>1.75</v>
      </c>
      <c r="G198" s="70"/>
      <c r="H198" s="70">
        <v>2.4</v>
      </c>
      <c r="I198" s="70">
        <f>E198*F198*H198</f>
        <v>-2.1</v>
      </c>
      <c r="J198" s="585"/>
      <c r="K198" s="586"/>
      <c r="L198" s="587"/>
      <c r="M198" s="39"/>
    </row>
    <row r="199" spans="1:13" s="34" customFormat="1" x14ac:dyDescent="0.15">
      <c r="A199" s="643"/>
      <c r="B199" s="644"/>
      <c r="C199" s="644"/>
      <c r="D199" s="644"/>
      <c r="E199" s="644"/>
      <c r="F199" s="644"/>
      <c r="G199" s="644"/>
      <c r="H199" s="645"/>
      <c r="I199" s="123">
        <f>SUM(I193:I198)</f>
        <v>264.86685</v>
      </c>
      <c r="J199" s="132" t="s">
        <v>10</v>
      </c>
      <c r="K199" s="130">
        <f>+F202</f>
        <v>55.65</v>
      </c>
      <c r="L199" s="130">
        <f>ROUND(I199*K199,0)</f>
        <v>14740</v>
      </c>
      <c r="M199" s="39"/>
    </row>
    <row r="200" spans="1:13" s="34" customFormat="1" x14ac:dyDescent="0.15">
      <c r="A200" s="649"/>
      <c r="B200" s="147"/>
      <c r="C200" s="72" t="s">
        <v>23</v>
      </c>
      <c r="D200" s="597"/>
      <c r="E200" s="69" t="s">
        <v>24</v>
      </c>
      <c r="F200" s="70">
        <v>53</v>
      </c>
      <c r="G200" s="70" t="s">
        <v>26</v>
      </c>
      <c r="H200" s="622"/>
      <c r="I200" s="623"/>
      <c r="J200" s="623"/>
      <c r="K200" s="623"/>
      <c r="L200" s="624"/>
      <c r="M200" s="39"/>
    </row>
    <row r="201" spans="1:13" s="34" customFormat="1" x14ac:dyDescent="0.15">
      <c r="A201" s="650"/>
      <c r="B201" s="148"/>
      <c r="C201" s="72" t="s">
        <v>41</v>
      </c>
      <c r="D201" s="598"/>
      <c r="E201" s="69" t="s">
        <v>24</v>
      </c>
      <c r="F201" s="70">
        <f>ROUND(F200*5%,2)</f>
        <v>2.65</v>
      </c>
      <c r="G201" s="70"/>
      <c r="H201" s="625"/>
      <c r="I201" s="626"/>
      <c r="J201" s="626"/>
      <c r="K201" s="626"/>
      <c r="L201" s="627"/>
      <c r="M201" s="39"/>
    </row>
    <row r="202" spans="1:13" s="34" customFormat="1" x14ac:dyDescent="0.15">
      <c r="A202" s="651"/>
      <c r="B202" s="149"/>
      <c r="C202" s="72"/>
      <c r="D202" s="599"/>
      <c r="E202" s="69" t="s">
        <v>24</v>
      </c>
      <c r="F202" s="70">
        <f>SUM(F200:F201)</f>
        <v>55.65</v>
      </c>
      <c r="G202" s="70" t="s">
        <v>26</v>
      </c>
      <c r="H202" s="628"/>
      <c r="I202" s="629"/>
      <c r="J202" s="629"/>
      <c r="K202" s="629"/>
      <c r="L202" s="630"/>
      <c r="M202" s="39"/>
    </row>
    <row r="203" spans="1:13" s="34" customFormat="1" x14ac:dyDescent="0.15">
      <c r="A203" s="703"/>
      <c r="B203" s="704"/>
      <c r="C203" s="704"/>
      <c r="D203" s="704"/>
      <c r="E203" s="704"/>
      <c r="F203" s="704"/>
      <c r="G203" s="704"/>
      <c r="H203" s="704"/>
      <c r="I203" s="704"/>
      <c r="J203" s="704"/>
      <c r="K203" s="704"/>
      <c r="L203" s="705"/>
      <c r="M203" s="39"/>
    </row>
    <row r="204" spans="1:13" s="34" customFormat="1" ht="72.75" customHeight="1" x14ac:dyDescent="0.15">
      <c r="A204" s="50">
        <v>9</v>
      </c>
      <c r="B204" s="234" t="s">
        <v>453</v>
      </c>
      <c r="C204" s="595" t="s">
        <v>213</v>
      </c>
      <c r="D204" s="596"/>
      <c r="E204" s="596"/>
      <c r="F204" s="596"/>
      <c r="G204" s="596"/>
      <c r="H204" s="596"/>
      <c r="I204" s="596"/>
      <c r="J204" s="596"/>
      <c r="K204" s="596"/>
      <c r="L204" s="600"/>
      <c r="M204" s="39"/>
    </row>
    <row r="205" spans="1:13" s="34" customFormat="1" x14ac:dyDescent="0.15">
      <c r="A205" s="50"/>
      <c r="B205" s="50"/>
      <c r="C205" s="72" t="s">
        <v>206</v>
      </c>
      <c r="D205" s="597"/>
      <c r="E205" s="69">
        <v>1</v>
      </c>
      <c r="F205" s="70">
        <v>4.875</v>
      </c>
      <c r="G205" s="70"/>
      <c r="H205" s="70">
        <v>3.3</v>
      </c>
      <c r="I205" s="70">
        <f t="shared" ref="I205:I210" si="10">E205*F205*H205</f>
        <v>16.087499999999999</v>
      </c>
      <c r="J205" s="579"/>
      <c r="K205" s="580"/>
      <c r="L205" s="581"/>
      <c r="M205" s="39"/>
    </row>
    <row r="206" spans="1:13" s="34" customFormat="1" x14ac:dyDescent="0.15">
      <c r="A206" s="50"/>
      <c r="B206" s="50"/>
      <c r="C206" s="72"/>
      <c r="D206" s="598"/>
      <c r="E206" s="69">
        <v>1</v>
      </c>
      <c r="F206" s="70">
        <v>17.989999999999998</v>
      </c>
      <c r="G206" s="70"/>
      <c r="H206" s="70">
        <f>0.9+0.2+0.9</f>
        <v>2</v>
      </c>
      <c r="I206" s="70">
        <f t="shared" si="10"/>
        <v>35.979999999999997</v>
      </c>
      <c r="J206" s="582"/>
      <c r="K206" s="583"/>
      <c r="L206" s="584"/>
      <c r="M206" s="39"/>
    </row>
    <row r="207" spans="1:13" s="34" customFormat="1" x14ac:dyDescent="0.15">
      <c r="A207" s="50"/>
      <c r="B207" s="50"/>
      <c r="C207" s="72" t="s">
        <v>209</v>
      </c>
      <c r="D207" s="598"/>
      <c r="E207" s="69">
        <v>1</v>
      </c>
      <c r="F207" s="70">
        <v>6.2649999999999997</v>
      </c>
      <c r="G207" s="70"/>
      <c r="H207" s="70">
        <v>3.3</v>
      </c>
      <c r="I207" s="70">
        <f t="shared" si="10"/>
        <v>20.674499999999998</v>
      </c>
      <c r="J207" s="582"/>
      <c r="K207" s="583"/>
      <c r="L207" s="584"/>
      <c r="M207" s="39"/>
    </row>
    <row r="208" spans="1:13" s="34" customFormat="1" x14ac:dyDescent="0.15">
      <c r="A208" s="50"/>
      <c r="B208" s="50"/>
      <c r="C208" s="72"/>
      <c r="D208" s="598"/>
      <c r="E208" s="69">
        <v>1</v>
      </c>
      <c r="F208" s="70">
        <v>10.99</v>
      </c>
      <c r="G208" s="70"/>
      <c r="H208" s="70">
        <f>0.9+0.2+0.9</f>
        <v>2</v>
      </c>
      <c r="I208" s="70">
        <f t="shared" si="10"/>
        <v>21.98</v>
      </c>
      <c r="J208" s="582"/>
      <c r="K208" s="583"/>
      <c r="L208" s="584"/>
      <c r="M208" s="39"/>
    </row>
    <row r="209" spans="1:13" s="34" customFormat="1" x14ac:dyDescent="0.15">
      <c r="A209" s="50"/>
      <c r="B209" s="50"/>
      <c r="C209" s="72" t="s">
        <v>266</v>
      </c>
      <c r="D209" s="598"/>
      <c r="E209" s="69">
        <v>1</v>
      </c>
      <c r="F209" s="70">
        <v>4.875</v>
      </c>
      <c r="G209" s="70"/>
      <c r="H209" s="70">
        <v>3.3</v>
      </c>
      <c r="I209" s="70">
        <f t="shared" si="10"/>
        <v>16.087499999999999</v>
      </c>
      <c r="J209" s="582"/>
      <c r="K209" s="583"/>
      <c r="L209" s="584"/>
      <c r="M209" s="39"/>
    </row>
    <row r="210" spans="1:13" s="34" customFormat="1" x14ac:dyDescent="0.15">
      <c r="A210" s="649"/>
      <c r="B210" s="147"/>
      <c r="C210" s="72" t="s">
        <v>203</v>
      </c>
      <c r="D210" s="598"/>
      <c r="E210" s="69">
        <v>-0.5</v>
      </c>
      <c r="F210" s="70">
        <v>1.925</v>
      </c>
      <c r="G210" s="70"/>
      <c r="H210" s="70">
        <v>2.4</v>
      </c>
      <c r="I210" s="70">
        <f t="shared" si="10"/>
        <v>-2.31</v>
      </c>
      <c r="J210" s="582"/>
      <c r="K210" s="583"/>
      <c r="L210" s="584"/>
      <c r="M210" s="39"/>
    </row>
    <row r="211" spans="1:13" s="34" customFormat="1" x14ac:dyDescent="0.15">
      <c r="A211" s="650"/>
      <c r="B211" s="148"/>
      <c r="C211" s="72"/>
      <c r="D211" s="598"/>
      <c r="E211" s="69">
        <v>1</v>
      </c>
      <c r="F211" s="70">
        <v>17.989999999999998</v>
      </c>
      <c r="G211" s="70"/>
      <c r="H211" s="70">
        <f>0.9+0.2+0.9</f>
        <v>2</v>
      </c>
      <c r="I211" s="70">
        <f t="shared" ref="I211:I216" si="11">E211*F211*H211</f>
        <v>35.979999999999997</v>
      </c>
      <c r="J211" s="582"/>
      <c r="K211" s="583"/>
      <c r="L211" s="584"/>
      <c r="M211" s="39"/>
    </row>
    <row r="212" spans="1:13" s="34" customFormat="1" x14ac:dyDescent="0.15">
      <c r="A212" s="651"/>
      <c r="B212" s="149"/>
      <c r="C212" s="72"/>
      <c r="D212" s="598"/>
      <c r="E212" s="69">
        <v>1</v>
      </c>
      <c r="F212" s="70">
        <f>4.88+0.2+4.88</f>
        <v>9.9600000000000009</v>
      </c>
      <c r="G212" s="70"/>
      <c r="H212" s="70">
        <v>3.3</v>
      </c>
      <c r="I212" s="70">
        <f t="shared" si="11"/>
        <v>32.868000000000002</v>
      </c>
      <c r="J212" s="582"/>
      <c r="K212" s="583"/>
      <c r="L212" s="584"/>
      <c r="M212" s="39"/>
    </row>
    <row r="213" spans="1:13" s="34" customFormat="1" x14ac:dyDescent="0.15">
      <c r="A213" s="50"/>
      <c r="B213" s="50"/>
      <c r="C213" s="72" t="s">
        <v>267</v>
      </c>
      <c r="D213" s="598"/>
      <c r="E213" s="69">
        <v>1</v>
      </c>
      <c r="F213" s="70">
        <v>14.515000000000001</v>
      </c>
      <c r="G213" s="70"/>
      <c r="H213" s="70">
        <v>3.3</v>
      </c>
      <c r="I213" s="70">
        <f t="shared" si="11"/>
        <v>47.899499999999996</v>
      </c>
      <c r="J213" s="582"/>
      <c r="K213" s="583"/>
      <c r="L213" s="584"/>
      <c r="M213" s="39"/>
    </row>
    <row r="214" spans="1:13" s="34" customFormat="1" x14ac:dyDescent="0.15">
      <c r="A214" s="649"/>
      <c r="B214" s="147"/>
      <c r="C214" s="72"/>
      <c r="D214" s="598"/>
      <c r="E214" s="69">
        <v>2</v>
      </c>
      <c r="F214" s="70">
        <v>5.266</v>
      </c>
      <c r="G214" s="70"/>
      <c r="H214" s="70">
        <v>3.3</v>
      </c>
      <c r="I214" s="70">
        <f t="shared" si="11"/>
        <v>34.755600000000001</v>
      </c>
      <c r="J214" s="582"/>
      <c r="K214" s="583"/>
      <c r="L214" s="584"/>
      <c r="M214" s="39"/>
    </row>
    <row r="215" spans="1:13" s="34" customFormat="1" x14ac:dyDescent="0.15">
      <c r="A215" s="651"/>
      <c r="B215" s="149"/>
      <c r="C215" s="72"/>
      <c r="D215" s="598"/>
      <c r="E215" s="69">
        <v>-0.5</v>
      </c>
      <c r="F215" s="70">
        <v>4.335</v>
      </c>
      <c r="G215" s="70"/>
      <c r="H215" s="70">
        <v>2.4</v>
      </c>
      <c r="I215" s="70">
        <f t="shared" si="11"/>
        <v>-5.202</v>
      </c>
      <c r="J215" s="582"/>
      <c r="K215" s="583"/>
      <c r="L215" s="584"/>
      <c r="M215" s="39"/>
    </row>
    <row r="216" spans="1:13" s="34" customFormat="1" x14ac:dyDescent="0.15">
      <c r="A216" s="50"/>
      <c r="B216" s="50"/>
      <c r="C216" s="72" t="s">
        <v>210</v>
      </c>
      <c r="D216" s="599"/>
      <c r="E216" s="69">
        <v>1</v>
      </c>
      <c r="F216" s="70">
        <v>7.4</v>
      </c>
      <c r="G216" s="70"/>
      <c r="H216" s="70">
        <v>3.3</v>
      </c>
      <c r="I216" s="70">
        <f t="shared" si="11"/>
        <v>24.419999999999998</v>
      </c>
      <c r="J216" s="585"/>
      <c r="K216" s="586"/>
      <c r="L216" s="587"/>
      <c r="M216" s="39"/>
    </row>
    <row r="217" spans="1:13" s="34" customFormat="1" x14ac:dyDescent="0.15">
      <c r="A217" s="643"/>
      <c r="B217" s="644"/>
      <c r="C217" s="644"/>
      <c r="D217" s="644"/>
      <c r="E217" s="644"/>
      <c r="F217" s="644"/>
      <c r="G217" s="644"/>
      <c r="H217" s="645"/>
      <c r="I217" s="123">
        <f>SUM(I205:I216)</f>
        <v>279.22059999999999</v>
      </c>
      <c r="J217" s="132" t="s">
        <v>10</v>
      </c>
      <c r="K217" s="130">
        <f>+F220</f>
        <v>186.9</v>
      </c>
      <c r="L217" s="130">
        <f>ROUND(I217*K217,0)</f>
        <v>52186</v>
      </c>
      <c r="M217" s="39"/>
    </row>
    <row r="218" spans="1:13" s="34" customFormat="1" x14ac:dyDescent="0.15">
      <c r="A218" s="649"/>
      <c r="B218" s="147"/>
      <c r="C218" s="72" t="s">
        <v>23</v>
      </c>
      <c r="D218" s="597"/>
      <c r="E218" s="69" t="s">
        <v>24</v>
      </c>
      <c r="F218" s="70">
        <v>178</v>
      </c>
      <c r="G218" s="70" t="s">
        <v>26</v>
      </c>
      <c r="H218" s="622"/>
      <c r="I218" s="623"/>
      <c r="J218" s="623"/>
      <c r="K218" s="623"/>
      <c r="L218" s="624"/>
      <c r="M218" s="39"/>
    </row>
    <row r="219" spans="1:13" s="34" customFormat="1" x14ac:dyDescent="0.15">
      <c r="A219" s="650"/>
      <c r="B219" s="148"/>
      <c r="C219" s="72" t="s">
        <v>41</v>
      </c>
      <c r="D219" s="598"/>
      <c r="E219" s="69" t="s">
        <v>24</v>
      </c>
      <c r="F219" s="70">
        <f>ROUND(F218*5%,2)</f>
        <v>8.9</v>
      </c>
      <c r="G219" s="70"/>
      <c r="H219" s="625"/>
      <c r="I219" s="626"/>
      <c r="J219" s="626"/>
      <c r="K219" s="626"/>
      <c r="L219" s="627"/>
      <c r="M219" s="39"/>
    </row>
    <row r="220" spans="1:13" s="34" customFormat="1" x14ac:dyDescent="0.15">
      <c r="A220" s="651"/>
      <c r="B220" s="149"/>
      <c r="C220" s="72"/>
      <c r="D220" s="599"/>
      <c r="E220" s="69" t="s">
        <v>24</v>
      </c>
      <c r="F220" s="70">
        <f>SUM(F218:F219)</f>
        <v>186.9</v>
      </c>
      <c r="G220" s="70" t="s">
        <v>26</v>
      </c>
      <c r="H220" s="628"/>
      <c r="I220" s="629"/>
      <c r="J220" s="629"/>
      <c r="K220" s="629"/>
      <c r="L220" s="630"/>
      <c r="M220" s="39"/>
    </row>
    <row r="221" spans="1:13" s="34" customFormat="1" x14ac:dyDescent="0.15">
      <c r="A221" s="703"/>
      <c r="B221" s="704"/>
      <c r="C221" s="704"/>
      <c r="D221" s="704"/>
      <c r="E221" s="704"/>
      <c r="F221" s="704"/>
      <c r="G221" s="704"/>
      <c r="H221" s="704"/>
      <c r="I221" s="704"/>
      <c r="J221" s="704"/>
      <c r="K221" s="704"/>
      <c r="L221" s="705"/>
      <c r="M221" s="39"/>
    </row>
    <row r="222" spans="1:13" s="34" customFormat="1" ht="58.35" customHeight="1" x14ac:dyDescent="0.15">
      <c r="A222" s="50">
        <v>10</v>
      </c>
      <c r="B222" s="234" t="s">
        <v>454</v>
      </c>
      <c r="C222" s="595" t="s">
        <v>214</v>
      </c>
      <c r="D222" s="596"/>
      <c r="E222" s="596"/>
      <c r="F222" s="596"/>
      <c r="G222" s="596"/>
      <c r="H222" s="596"/>
      <c r="I222" s="596"/>
      <c r="J222" s="596"/>
      <c r="K222" s="596"/>
      <c r="L222" s="600"/>
      <c r="M222" s="39"/>
    </row>
    <row r="223" spans="1:13" s="34" customFormat="1" x14ac:dyDescent="0.15">
      <c r="A223" s="50"/>
      <c r="B223" s="156"/>
      <c r="C223" s="709" t="s">
        <v>293</v>
      </c>
      <c r="D223" s="710"/>
      <c r="E223" s="710"/>
      <c r="F223" s="710"/>
      <c r="G223" s="710"/>
      <c r="H223" s="710"/>
      <c r="I223" s="711"/>
      <c r="J223" s="579"/>
      <c r="K223" s="580"/>
      <c r="L223" s="581"/>
      <c r="M223" s="39"/>
    </row>
    <row r="224" spans="1:13" s="34" customFormat="1" x14ac:dyDescent="0.15">
      <c r="A224" s="50"/>
      <c r="B224" s="50"/>
      <c r="C224" s="72" t="s">
        <v>92</v>
      </c>
      <c r="D224" s="78"/>
      <c r="E224" s="69">
        <v>1</v>
      </c>
      <c r="F224" s="70">
        <v>2.35</v>
      </c>
      <c r="G224" s="70"/>
      <c r="H224" s="70">
        <v>3</v>
      </c>
      <c r="I224" s="70">
        <f>+ROUND(E224*F224*H224,2)</f>
        <v>7.05</v>
      </c>
      <c r="J224" s="585"/>
      <c r="K224" s="586"/>
      <c r="L224" s="587"/>
      <c r="M224" s="39"/>
    </row>
    <row r="225" spans="1:13" s="34" customFormat="1" x14ac:dyDescent="0.15">
      <c r="A225" s="643"/>
      <c r="B225" s="644"/>
      <c r="C225" s="644"/>
      <c r="D225" s="644"/>
      <c r="E225" s="644"/>
      <c r="F225" s="644"/>
      <c r="G225" s="644"/>
      <c r="H225" s="645"/>
      <c r="I225" s="123">
        <f>SUM(I224:I224)</f>
        <v>7.05</v>
      </c>
      <c r="J225" s="132" t="s">
        <v>10</v>
      </c>
      <c r="K225" s="130">
        <f>+F228</f>
        <v>52.5</v>
      </c>
      <c r="L225" s="130">
        <f>ROUND(I225*K225,0)</f>
        <v>370</v>
      </c>
      <c r="M225" s="39"/>
    </row>
    <row r="226" spans="1:13" s="34" customFormat="1" x14ac:dyDescent="0.15">
      <c r="A226" s="649"/>
      <c r="B226" s="147"/>
      <c r="C226" s="72" t="s">
        <v>23</v>
      </c>
      <c r="D226" s="597"/>
      <c r="E226" s="69" t="s">
        <v>24</v>
      </c>
      <c r="F226" s="70">
        <v>50</v>
      </c>
      <c r="G226" s="70" t="s">
        <v>26</v>
      </c>
      <c r="H226" s="622"/>
      <c r="I226" s="623"/>
      <c r="J226" s="623"/>
      <c r="K226" s="623"/>
      <c r="L226" s="624"/>
      <c r="M226" s="39"/>
    </row>
    <row r="227" spans="1:13" s="34" customFormat="1" x14ac:dyDescent="0.15">
      <c r="A227" s="650"/>
      <c r="B227" s="148"/>
      <c r="C227" s="72" t="s">
        <v>41</v>
      </c>
      <c r="D227" s="598"/>
      <c r="E227" s="69" t="s">
        <v>24</v>
      </c>
      <c r="F227" s="70">
        <f>ROUND(F226*5%,2)</f>
        <v>2.5</v>
      </c>
      <c r="G227" s="70"/>
      <c r="H227" s="625"/>
      <c r="I227" s="626"/>
      <c r="J227" s="626"/>
      <c r="K227" s="626"/>
      <c r="L227" s="627"/>
      <c r="M227" s="39"/>
    </row>
    <row r="228" spans="1:13" s="34" customFormat="1" x14ac:dyDescent="0.15">
      <c r="A228" s="651"/>
      <c r="B228" s="149"/>
      <c r="C228" s="72"/>
      <c r="D228" s="599"/>
      <c r="E228" s="69" t="s">
        <v>24</v>
      </c>
      <c r="F228" s="70">
        <f>SUM(F226:F227)</f>
        <v>52.5</v>
      </c>
      <c r="G228" s="70" t="s">
        <v>26</v>
      </c>
      <c r="H228" s="628"/>
      <c r="I228" s="629"/>
      <c r="J228" s="629"/>
      <c r="K228" s="629"/>
      <c r="L228" s="630"/>
      <c r="M228" s="39"/>
    </row>
    <row r="229" spans="1:13" s="34" customFormat="1" x14ac:dyDescent="0.15">
      <c r="A229" s="703"/>
      <c r="B229" s="704"/>
      <c r="C229" s="704"/>
      <c r="D229" s="704"/>
      <c r="E229" s="704"/>
      <c r="F229" s="704"/>
      <c r="G229" s="704"/>
      <c r="H229" s="704"/>
      <c r="I229" s="704"/>
      <c r="J229" s="704"/>
      <c r="K229" s="704"/>
      <c r="L229" s="705"/>
      <c r="M229" s="39"/>
    </row>
    <row r="230" spans="1:13" s="34" customFormat="1" ht="52.5" customHeight="1" x14ac:dyDescent="0.15">
      <c r="A230" s="227">
        <v>12</v>
      </c>
      <c r="B230" s="234" t="s">
        <v>455</v>
      </c>
      <c r="C230" s="595" t="s">
        <v>217</v>
      </c>
      <c r="D230" s="596"/>
      <c r="E230" s="596"/>
      <c r="F230" s="596"/>
      <c r="G230" s="596"/>
      <c r="H230" s="596"/>
      <c r="I230" s="596"/>
      <c r="J230" s="596"/>
      <c r="K230" s="596"/>
      <c r="L230" s="600"/>
      <c r="M230" s="39"/>
    </row>
    <row r="231" spans="1:13" s="34" customFormat="1" x14ac:dyDescent="0.15">
      <c r="A231" s="52"/>
      <c r="B231" s="196"/>
      <c r="C231" s="850" t="s">
        <v>293</v>
      </c>
      <c r="D231" s="851"/>
      <c r="E231" s="851"/>
      <c r="F231" s="851"/>
      <c r="G231" s="851"/>
      <c r="H231" s="851"/>
      <c r="I231" s="852"/>
      <c r="J231" s="579"/>
      <c r="K231" s="580"/>
      <c r="L231" s="581"/>
      <c r="M231" s="39"/>
    </row>
    <row r="232" spans="1:13" s="34" customFormat="1" x14ac:dyDescent="0.15">
      <c r="A232" s="52"/>
      <c r="B232" s="52"/>
      <c r="C232" s="72" t="s">
        <v>92</v>
      </c>
      <c r="D232" s="139"/>
      <c r="E232" s="69">
        <v>1</v>
      </c>
      <c r="F232" s="70">
        <v>2.35</v>
      </c>
      <c r="G232" s="70"/>
      <c r="H232" s="70">
        <v>3</v>
      </c>
      <c r="I232" s="70">
        <f>+ROUND(E232*F232*H232,2)</f>
        <v>7.05</v>
      </c>
      <c r="J232" s="585"/>
      <c r="K232" s="586"/>
      <c r="L232" s="587"/>
      <c r="M232" s="39"/>
    </row>
    <row r="233" spans="1:13" s="34" customFormat="1" x14ac:dyDescent="0.15">
      <c r="A233" s="706"/>
      <c r="B233" s="707"/>
      <c r="C233" s="707"/>
      <c r="D233" s="707"/>
      <c r="E233" s="707"/>
      <c r="F233" s="707"/>
      <c r="G233" s="707"/>
      <c r="H233" s="708"/>
      <c r="I233" s="123">
        <f>SUM(I232:I232)</f>
        <v>7.05</v>
      </c>
      <c r="J233" s="132" t="s">
        <v>10</v>
      </c>
      <c r="K233" s="130">
        <f>F236</f>
        <v>120.75</v>
      </c>
      <c r="L233" s="130">
        <f>ROUND(I233*K233,0)</f>
        <v>851</v>
      </c>
      <c r="M233" s="39"/>
    </row>
    <row r="234" spans="1:13" s="34" customFormat="1" x14ac:dyDescent="0.15">
      <c r="A234" s="649"/>
      <c r="B234" s="147"/>
      <c r="C234" s="72" t="s">
        <v>23</v>
      </c>
      <c r="D234" s="597"/>
      <c r="E234" s="69" t="s">
        <v>24</v>
      </c>
      <c r="F234" s="70">
        <v>115</v>
      </c>
      <c r="G234" s="70" t="s">
        <v>26</v>
      </c>
      <c r="H234" s="622"/>
      <c r="I234" s="623"/>
      <c r="J234" s="623"/>
      <c r="K234" s="623"/>
      <c r="L234" s="624"/>
      <c r="M234" s="39"/>
    </row>
    <row r="235" spans="1:13" s="34" customFormat="1" x14ac:dyDescent="0.15">
      <c r="A235" s="650"/>
      <c r="B235" s="148"/>
      <c r="C235" s="72" t="s">
        <v>41</v>
      </c>
      <c r="D235" s="598"/>
      <c r="E235" s="69" t="s">
        <v>24</v>
      </c>
      <c r="F235" s="70">
        <f>ROUND(F234*5%,2)</f>
        <v>5.75</v>
      </c>
      <c r="G235" s="70"/>
      <c r="H235" s="625"/>
      <c r="I235" s="626"/>
      <c r="J235" s="626"/>
      <c r="K235" s="626"/>
      <c r="L235" s="627"/>
      <c r="M235" s="39"/>
    </row>
    <row r="236" spans="1:13" s="34" customFormat="1" x14ac:dyDescent="0.15">
      <c r="A236" s="651"/>
      <c r="B236" s="149"/>
      <c r="C236" s="72"/>
      <c r="D236" s="599"/>
      <c r="E236" s="69" t="s">
        <v>24</v>
      </c>
      <c r="F236" s="70">
        <f>SUM(F234:F235)</f>
        <v>120.75</v>
      </c>
      <c r="G236" s="70" t="s">
        <v>26</v>
      </c>
      <c r="H236" s="628"/>
      <c r="I236" s="629"/>
      <c r="J236" s="629"/>
      <c r="K236" s="629"/>
      <c r="L236" s="630"/>
      <c r="M236" s="39"/>
    </row>
    <row r="237" spans="1:13" s="34" customFormat="1" x14ac:dyDescent="0.15">
      <c r="A237" s="703"/>
      <c r="B237" s="704"/>
      <c r="C237" s="704"/>
      <c r="D237" s="704"/>
      <c r="E237" s="704"/>
      <c r="F237" s="704"/>
      <c r="G237" s="704"/>
      <c r="H237" s="704"/>
      <c r="I237" s="704"/>
      <c r="J237" s="704"/>
      <c r="K237" s="704"/>
      <c r="L237" s="705"/>
      <c r="M237" s="39"/>
    </row>
    <row r="238" spans="1:13" s="34" customFormat="1" ht="50.25" customHeight="1" x14ac:dyDescent="0.15">
      <c r="A238" s="50">
        <v>13</v>
      </c>
      <c r="B238" s="234" t="s">
        <v>456</v>
      </c>
      <c r="C238" s="595" t="s">
        <v>215</v>
      </c>
      <c r="D238" s="596"/>
      <c r="E238" s="596"/>
      <c r="F238" s="596"/>
      <c r="G238" s="596"/>
      <c r="H238" s="596"/>
      <c r="I238" s="596"/>
      <c r="J238" s="596"/>
      <c r="K238" s="596"/>
      <c r="L238" s="600"/>
      <c r="M238" s="39"/>
    </row>
    <row r="239" spans="1:13" s="34" customFormat="1" x14ac:dyDescent="0.15">
      <c r="A239" s="649"/>
      <c r="B239" s="147"/>
      <c r="C239" s="72" t="s">
        <v>286</v>
      </c>
      <c r="D239" s="597"/>
      <c r="E239" s="69">
        <v>1</v>
      </c>
      <c r="F239" s="70">
        <v>21.071000000000002</v>
      </c>
      <c r="G239" s="70"/>
      <c r="H239" s="70">
        <v>3.15</v>
      </c>
      <c r="I239" s="70">
        <f>E239*F239*H239</f>
        <v>66.373649999999998</v>
      </c>
      <c r="J239" s="579"/>
      <c r="K239" s="580"/>
      <c r="L239" s="581"/>
      <c r="M239" s="39"/>
    </row>
    <row r="240" spans="1:13" s="34" customFormat="1" x14ac:dyDescent="0.15">
      <c r="A240" s="650"/>
      <c r="B240" s="148"/>
      <c r="C240" s="72" t="s">
        <v>291</v>
      </c>
      <c r="D240" s="598"/>
      <c r="E240" s="69">
        <v>1</v>
      </c>
      <c r="F240" s="70">
        <v>66.108000000000004</v>
      </c>
      <c r="G240" s="70"/>
      <c r="H240" s="70">
        <v>3.15</v>
      </c>
      <c r="I240" s="70">
        <f>E240*F240*H240</f>
        <v>208.24020000000002</v>
      </c>
      <c r="J240" s="582"/>
      <c r="K240" s="583"/>
      <c r="L240" s="584"/>
      <c r="M240" s="39"/>
    </row>
    <row r="241" spans="1:13" s="34" customFormat="1" x14ac:dyDescent="0.15">
      <c r="A241" s="650"/>
      <c r="B241" s="148"/>
      <c r="C241" s="72" t="s">
        <v>203</v>
      </c>
      <c r="D241" s="598"/>
      <c r="E241" s="69"/>
      <c r="F241" s="70"/>
      <c r="G241" s="70"/>
      <c r="H241" s="70"/>
      <c r="I241" s="70">
        <f>E241*F241*H241</f>
        <v>0</v>
      </c>
      <c r="J241" s="582"/>
      <c r="K241" s="583"/>
      <c r="L241" s="584"/>
      <c r="M241" s="39"/>
    </row>
    <row r="242" spans="1:13" s="34" customFormat="1" x14ac:dyDescent="0.15">
      <c r="A242" s="650"/>
      <c r="B242" s="148"/>
      <c r="C242" s="72" t="s">
        <v>92</v>
      </c>
      <c r="D242" s="598"/>
      <c r="E242" s="69">
        <v>-0.5</v>
      </c>
      <c r="F242" s="70">
        <v>2.35</v>
      </c>
      <c r="G242" s="70"/>
      <c r="H242" s="70">
        <v>3</v>
      </c>
      <c r="I242" s="70">
        <f>E242*F242*H242</f>
        <v>-3.5250000000000004</v>
      </c>
      <c r="J242" s="582"/>
      <c r="K242" s="583"/>
      <c r="L242" s="584"/>
      <c r="M242" s="39"/>
    </row>
    <row r="243" spans="1:13" s="34" customFormat="1" x14ac:dyDescent="0.15">
      <c r="A243" s="651"/>
      <c r="B243" s="149"/>
      <c r="C243" s="72" t="s">
        <v>294</v>
      </c>
      <c r="D243" s="599"/>
      <c r="E243" s="69">
        <v>-0.5</v>
      </c>
      <c r="F243" s="70">
        <v>1.925</v>
      </c>
      <c r="G243" s="70"/>
      <c r="H243" s="70">
        <v>2.4</v>
      </c>
      <c r="I243" s="70">
        <f>E243*F243*H243</f>
        <v>-2.31</v>
      </c>
      <c r="J243" s="585"/>
      <c r="K243" s="586"/>
      <c r="L243" s="587"/>
      <c r="M243" s="39"/>
    </row>
    <row r="244" spans="1:13" s="34" customFormat="1" x14ac:dyDescent="0.15">
      <c r="A244" s="643"/>
      <c r="B244" s="644"/>
      <c r="C244" s="644"/>
      <c r="D244" s="644"/>
      <c r="E244" s="644"/>
      <c r="F244" s="644"/>
      <c r="G244" s="644"/>
      <c r="H244" s="645"/>
      <c r="I244" s="123">
        <f>SUM(I239:I243)</f>
        <v>268.77885000000003</v>
      </c>
      <c r="J244" s="132" t="s">
        <v>10</v>
      </c>
      <c r="K244" s="130">
        <f>F247</f>
        <v>105</v>
      </c>
      <c r="L244" s="130">
        <f>ROUND(I244*K244,0)</f>
        <v>28222</v>
      </c>
      <c r="M244" s="39"/>
    </row>
    <row r="245" spans="1:13" s="34" customFormat="1" x14ac:dyDescent="0.15">
      <c r="A245" s="649"/>
      <c r="B245" s="147"/>
      <c r="C245" s="72" t="s">
        <v>23</v>
      </c>
      <c r="D245" s="597"/>
      <c r="E245" s="69" t="s">
        <v>24</v>
      </c>
      <c r="F245" s="70">
        <v>100</v>
      </c>
      <c r="G245" s="70" t="s">
        <v>26</v>
      </c>
      <c r="H245" s="622"/>
      <c r="I245" s="623"/>
      <c r="J245" s="623"/>
      <c r="K245" s="623"/>
      <c r="L245" s="624"/>
      <c r="M245" s="39"/>
    </row>
    <row r="246" spans="1:13" s="34" customFormat="1" x14ac:dyDescent="0.15">
      <c r="A246" s="650"/>
      <c r="B246" s="148"/>
      <c r="C246" s="72" t="s">
        <v>41</v>
      </c>
      <c r="D246" s="598"/>
      <c r="E246" s="69" t="s">
        <v>24</v>
      </c>
      <c r="F246" s="70">
        <f>ROUND(F245*5%,2)</f>
        <v>5</v>
      </c>
      <c r="G246" s="70"/>
      <c r="H246" s="625"/>
      <c r="I246" s="626"/>
      <c r="J246" s="626"/>
      <c r="K246" s="626"/>
      <c r="L246" s="627"/>
      <c r="M246" s="39"/>
    </row>
    <row r="247" spans="1:13" s="34" customFormat="1" x14ac:dyDescent="0.15">
      <c r="A247" s="651"/>
      <c r="B247" s="149"/>
      <c r="C247" s="72"/>
      <c r="D247" s="599"/>
      <c r="E247" s="69" t="s">
        <v>24</v>
      </c>
      <c r="F247" s="70">
        <f>SUM(F245:F246)</f>
        <v>105</v>
      </c>
      <c r="G247" s="70" t="s">
        <v>26</v>
      </c>
      <c r="H247" s="628"/>
      <c r="I247" s="629"/>
      <c r="J247" s="629"/>
      <c r="K247" s="629"/>
      <c r="L247" s="630"/>
      <c r="M247" s="39"/>
    </row>
    <row r="248" spans="1:13" s="34" customFormat="1" x14ac:dyDescent="0.15">
      <c r="A248" s="703"/>
      <c r="B248" s="704"/>
      <c r="C248" s="704"/>
      <c r="D248" s="704"/>
      <c r="E248" s="704"/>
      <c r="F248" s="704"/>
      <c r="G248" s="704"/>
      <c r="H248" s="704"/>
      <c r="I248" s="704"/>
      <c r="J248" s="704"/>
      <c r="K248" s="704"/>
      <c r="L248" s="705"/>
      <c r="M248" s="39"/>
    </row>
    <row r="249" spans="1:13" s="34" customFormat="1" ht="55.5" customHeight="1" x14ac:dyDescent="0.15">
      <c r="A249" s="50">
        <v>14</v>
      </c>
      <c r="B249" s="234" t="s">
        <v>457</v>
      </c>
      <c r="C249" s="595" t="s">
        <v>216</v>
      </c>
      <c r="D249" s="596"/>
      <c r="E249" s="596"/>
      <c r="F249" s="596"/>
      <c r="G249" s="596"/>
      <c r="H249" s="596"/>
      <c r="I249" s="596"/>
      <c r="J249" s="596"/>
      <c r="K249" s="596"/>
      <c r="L249" s="600"/>
      <c r="M249" s="39"/>
    </row>
    <row r="250" spans="1:13" s="34" customFormat="1" x14ac:dyDescent="0.15">
      <c r="A250" s="649"/>
      <c r="B250" s="147"/>
      <c r="C250" s="72" t="s">
        <v>23</v>
      </c>
      <c r="D250" s="597"/>
      <c r="E250" s="69" t="s">
        <v>24</v>
      </c>
      <c r="F250" s="70">
        <v>110</v>
      </c>
      <c r="G250" s="70" t="s">
        <v>26</v>
      </c>
      <c r="H250" s="622"/>
      <c r="I250" s="623"/>
      <c r="J250" s="623"/>
      <c r="K250" s="623"/>
      <c r="L250" s="624"/>
      <c r="M250" s="39"/>
    </row>
    <row r="251" spans="1:13" s="34" customFormat="1" x14ac:dyDescent="0.15">
      <c r="A251" s="650"/>
      <c r="B251" s="148"/>
      <c r="C251" s="72" t="s">
        <v>41</v>
      </c>
      <c r="D251" s="598"/>
      <c r="E251" s="69" t="s">
        <v>24</v>
      </c>
      <c r="F251" s="70">
        <f>ROUND(F250*5%,2)</f>
        <v>5.5</v>
      </c>
      <c r="G251" s="70"/>
      <c r="H251" s="625"/>
      <c r="I251" s="626"/>
      <c r="J251" s="626"/>
      <c r="K251" s="626"/>
      <c r="L251" s="627"/>
      <c r="M251" s="39"/>
    </row>
    <row r="252" spans="1:13" s="34" customFormat="1" x14ac:dyDescent="0.15">
      <c r="A252" s="651"/>
      <c r="B252" s="149"/>
      <c r="C252" s="72"/>
      <c r="D252" s="599"/>
      <c r="E252" s="69" t="s">
        <v>24</v>
      </c>
      <c r="F252" s="70">
        <f>SUM(F250:F251)</f>
        <v>115.5</v>
      </c>
      <c r="G252" s="70" t="s">
        <v>26</v>
      </c>
      <c r="H252" s="628"/>
      <c r="I252" s="629"/>
      <c r="J252" s="629"/>
      <c r="K252" s="629"/>
      <c r="L252" s="630"/>
      <c r="M252" s="39"/>
    </row>
    <row r="253" spans="1:13" s="36" customFormat="1" x14ac:dyDescent="0.15">
      <c r="A253" s="843"/>
      <c r="B253" s="844"/>
      <c r="C253" s="844"/>
      <c r="D253" s="844"/>
      <c r="E253" s="844"/>
      <c r="F253" s="844"/>
      <c r="G253" s="844"/>
      <c r="H253" s="844"/>
      <c r="I253" s="844"/>
      <c r="J253" s="844"/>
      <c r="K253" s="844"/>
      <c r="L253" s="845"/>
      <c r="M253" s="49"/>
    </row>
    <row r="254" spans="1:13" s="36" customFormat="1" ht="193.5" customHeight="1" x14ac:dyDescent="0.15">
      <c r="A254" s="55"/>
      <c r="B254" s="169"/>
      <c r="C254" s="595" t="s">
        <v>279</v>
      </c>
      <c r="D254" s="596"/>
      <c r="E254" s="596"/>
      <c r="F254" s="596"/>
      <c r="G254" s="596"/>
      <c r="H254" s="596"/>
      <c r="I254" s="596"/>
      <c r="J254" s="596"/>
      <c r="K254" s="596"/>
      <c r="L254" s="600"/>
      <c r="M254" s="49"/>
    </row>
    <row r="255" spans="1:13" s="34" customFormat="1" x14ac:dyDescent="0.15">
      <c r="A255" s="121"/>
      <c r="B255" s="197"/>
      <c r="C255" s="120" t="s">
        <v>31</v>
      </c>
      <c r="D255" s="117">
        <v>0.5</v>
      </c>
      <c r="E255" s="121">
        <v>2</v>
      </c>
      <c r="F255" s="119">
        <v>1</v>
      </c>
      <c r="G255" s="119"/>
      <c r="H255" s="119">
        <v>2.4</v>
      </c>
      <c r="I255" s="123">
        <f>D255*E255*F255*H255</f>
        <v>2.4</v>
      </c>
      <c r="J255" s="132" t="s">
        <v>10</v>
      </c>
      <c r="K255" s="130">
        <f>F258</f>
        <v>710.85</v>
      </c>
      <c r="L255" s="130">
        <f>ROUND(I255*K255,0)</f>
        <v>1706</v>
      </c>
      <c r="M255" s="39"/>
    </row>
    <row r="256" spans="1:13" s="34" customFormat="1" x14ac:dyDescent="0.15">
      <c r="A256" s="649"/>
      <c r="B256" s="147"/>
      <c r="C256" s="72" t="s">
        <v>23</v>
      </c>
      <c r="D256" s="597"/>
      <c r="E256" s="69" t="s">
        <v>24</v>
      </c>
      <c r="F256" s="70">
        <v>677</v>
      </c>
      <c r="G256" s="70" t="s">
        <v>26</v>
      </c>
      <c r="H256" s="622"/>
      <c r="I256" s="623"/>
      <c r="J256" s="623"/>
      <c r="K256" s="623"/>
      <c r="L256" s="624"/>
      <c r="M256" s="39"/>
    </row>
    <row r="257" spans="1:13" s="34" customFormat="1" x14ac:dyDescent="0.15">
      <c r="A257" s="650"/>
      <c r="B257" s="148"/>
      <c r="C257" s="72" t="s">
        <v>41</v>
      </c>
      <c r="D257" s="598"/>
      <c r="E257" s="69" t="s">
        <v>24</v>
      </c>
      <c r="F257" s="70">
        <f>ROUND(F256*5%,2)</f>
        <v>33.85</v>
      </c>
      <c r="G257" s="70"/>
      <c r="H257" s="625"/>
      <c r="I257" s="626"/>
      <c r="J257" s="626"/>
      <c r="K257" s="626"/>
      <c r="L257" s="627"/>
      <c r="M257" s="39"/>
    </row>
    <row r="258" spans="1:13" s="34" customFormat="1" x14ac:dyDescent="0.15">
      <c r="A258" s="651"/>
      <c r="B258" s="149"/>
      <c r="C258" s="72"/>
      <c r="D258" s="599"/>
      <c r="E258" s="69" t="s">
        <v>24</v>
      </c>
      <c r="F258" s="70">
        <f>SUM(F256:F257)</f>
        <v>710.85</v>
      </c>
      <c r="G258" s="70" t="s">
        <v>26</v>
      </c>
      <c r="H258" s="628"/>
      <c r="I258" s="629"/>
      <c r="J258" s="629"/>
      <c r="K258" s="629"/>
      <c r="L258" s="630"/>
      <c r="M258" s="39"/>
    </row>
    <row r="259" spans="1:13" s="34" customFormat="1" x14ac:dyDescent="0.15">
      <c r="A259" s="703"/>
      <c r="B259" s="704"/>
      <c r="C259" s="704"/>
      <c r="D259" s="704"/>
      <c r="E259" s="704"/>
      <c r="F259" s="704"/>
      <c r="G259" s="704"/>
      <c r="H259" s="704"/>
      <c r="I259" s="704"/>
      <c r="J259" s="704"/>
      <c r="K259" s="704"/>
      <c r="L259" s="705"/>
      <c r="M259" s="39"/>
    </row>
    <row r="260" spans="1:13" s="34" customFormat="1" ht="80.25" customHeight="1" x14ac:dyDescent="0.15">
      <c r="A260" s="22">
        <v>15</v>
      </c>
      <c r="B260" s="234" t="s">
        <v>459</v>
      </c>
      <c r="C260" s="595" t="s">
        <v>221</v>
      </c>
      <c r="D260" s="596"/>
      <c r="E260" s="596"/>
      <c r="F260" s="596"/>
      <c r="G260" s="596"/>
      <c r="H260" s="596"/>
      <c r="I260" s="596"/>
      <c r="J260" s="596"/>
      <c r="K260" s="596"/>
      <c r="L260" s="600"/>
      <c r="M260" s="39"/>
    </row>
    <row r="261" spans="1:13" s="34" customFormat="1" x14ac:dyDescent="0.15">
      <c r="A261" s="22"/>
      <c r="B261" s="22" t="s">
        <v>223</v>
      </c>
      <c r="C261" s="691"/>
      <c r="D261" s="691"/>
      <c r="E261" s="691"/>
      <c r="F261" s="691"/>
      <c r="G261" s="691"/>
      <c r="H261" s="691"/>
      <c r="I261" s="691"/>
      <c r="J261" s="678"/>
      <c r="K261" s="679"/>
      <c r="L261" s="680"/>
      <c r="M261" s="39"/>
    </row>
    <row r="262" spans="1:13" x14ac:dyDescent="0.15">
      <c r="A262" s="50"/>
      <c r="B262" s="50"/>
      <c r="C262" s="72" t="s">
        <v>286</v>
      </c>
      <c r="D262" s="78"/>
      <c r="E262" s="69">
        <v>1</v>
      </c>
      <c r="F262" s="70">
        <v>14.95</v>
      </c>
      <c r="G262" s="70"/>
      <c r="H262" s="70"/>
      <c r="I262" s="70">
        <f>E262*F262</f>
        <v>14.95</v>
      </c>
      <c r="J262" s="684"/>
      <c r="K262" s="685"/>
      <c r="L262" s="686"/>
      <c r="M262" s="38"/>
    </row>
    <row r="263" spans="1:13" s="34" customFormat="1" x14ac:dyDescent="0.15">
      <c r="A263" s="601"/>
      <c r="B263" s="602"/>
      <c r="C263" s="602"/>
      <c r="D263" s="602"/>
      <c r="E263" s="602"/>
      <c r="F263" s="602"/>
      <c r="G263" s="602"/>
      <c r="H263" s="603"/>
      <c r="I263" s="132">
        <f>SUM(I262:I262)</f>
        <v>14.95</v>
      </c>
      <c r="J263" s="132" t="s">
        <v>10</v>
      </c>
      <c r="K263" s="134">
        <f>+F266</f>
        <v>1892.1</v>
      </c>
      <c r="L263" s="130">
        <f>ROUND(I263*K263,0)</f>
        <v>28287</v>
      </c>
      <c r="M263" s="39"/>
    </row>
    <row r="264" spans="1:13" x14ac:dyDescent="0.15">
      <c r="A264" s="590"/>
      <c r="B264" s="154"/>
      <c r="C264" s="68" t="s">
        <v>23</v>
      </c>
      <c r="D264" s="616"/>
      <c r="E264" s="69" t="s">
        <v>24</v>
      </c>
      <c r="F264" s="70">
        <v>1802</v>
      </c>
      <c r="G264" s="70" t="s">
        <v>26</v>
      </c>
      <c r="H264" s="625"/>
      <c r="I264" s="626"/>
      <c r="J264" s="626"/>
      <c r="K264" s="626"/>
      <c r="L264" s="627"/>
      <c r="M264" s="38"/>
    </row>
    <row r="265" spans="1:13" x14ac:dyDescent="0.15">
      <c r="A265" s="590"/>
      <c r="B265" s="154"/>
      <c r="C265" s="68" t="s">
        <v>41</v>
      </c>
      <c r="D265" s="617"/>
      <c r="E265" s="69" t="s">
        <v>24</v>
      </c>
      <c r="F265" s="70">
        <f>+ROUND(F264*5%,2)</f>
        <v>90.1</v>
      </c>
      <c r="G265" s="70"/>
      <c r="H265" s="625"/>
      <c r="I265" s="626"/>
      <c r="J265" s="626"/>
      <c r="K265" s="626"/>
      <c r="L265" s="627"/>
      <c r="M265" s="38"/>
    </row>
    <row r="266" spans="1:13" x14ac:dyDescent="0.15">
      <c r="A266" s="591"/>
      <c r="B266" s="155"/>
      <c r="C266" s="68"/>
      <c r="D266" s="618"/>
      <c r="E266" s="69" t="s">
        <v>24</v>
      </c>
      <c r="F266" s="70">
        <f>SUM(F264:F265)</f>
        <v>1892.1</v>
      </c>
      <c r="G266" s="70" t="s">
        <v>26</v>
      </c>
      <c r="H266" s="628"/>
      <c r="I266" s="629"/>
      <c r="J266" s="629"/>
      <c r="K266" s="629"/>
      <c r="L266" s="630"/>
      <c r="M266" s="38"/>
    </row>
    <row r="267" spans="1:13" x14ac:dyDescent="0.15">
      <c r="A267" s="592"/>
      <c r="B267" s="593"/>
      <c r="C267" s="593"/>
      <c r="D267" s="593"/>
      <c r="E267" s="593"/>
      <c r="F267" s="593"/>
      <c r="G267" s="593"/>
      <c r="H267" s="593"/>
      <c r="I267" s="593"/>
      <c r="J267" s="593"/>
      <c r="K267" s="593"/>
      <c r="L267" s="594"/>
      <c r="M267" s="38"/>
    </row>
    <row r="268" spans="1:13" ht="83.25" customHeight="1" x14ac:dyDescent="0.15">
      <c r="A268" s="22">
        <v>16</v>
      </c>
      <c r="B268" s="234" t="s">
        <v>464</v>
      </c>
      <c r="C268" s="595" t="s">
        <v>484</v>
      </c>
      <c r="D268" s="596"/>
      <c r="E268" s="596"/>
      <c r="F268" s="596"/>
      <c r="G268" s="596"/>
      <c r="H268" s="596"/>
      <c r="I268" s="596"/>
      <c r="J268" s="596"/>
      <c r="K268" s="596"/>
      <c r="L268" s="600"/>
      <c r="M268" s="38"/>
    </row>
    <row r="269" spans="1:13" x14ac:dyDescent="0.15">
      <c r="A269" s="22"/>
      <c r="B269" s="22"/>
      <c r="C269" s="68" t="s">
        <v>230</v>
      </c>
      <c r="D269" s="616"/>
      <c r="E269" s="69">
        <v>1</v>
      </c>
      <c r="F269" s="70">
        <v>2.2999999999999998</v>
      </c>
      <c r="G269" s="70"/>
      <c r="H269" s="70">
        <v>3.15</v>
      </c>
      <c r="I269" s="70">
        <f>E269*F269*H269</f>
        <v>7.2449999999999992</v>
      </c>
      <c r="J269" s="579"/>
      <c r="K269" s="580"/>
      <c r="L269" s="581"/>
      <c r="M269" s="38"/>
    </row>
    <row r="270" spans="1:13" x14ac:dyDescent="0.15">
      <c r="A270" s="22"/>
      <c r="B270" s="22"/>
      <c r="C270" s="68"/>
      <c r="D270" s="618"/>
      <c r="E270" s="69">
        <v>-1</v>
      </c>
      <c r="F270" s="70">
        <v>0.9</v>
      </c>
      <c r="G270" s="70"/>
      <c r="H270" s="70">
        <v>2.4</v>
      </c>
      <c r="I270" s="70">
        <f>E270*F270*H270</f>
        <v>-2.16</v>
      </c>
      <c r="J270" s="585"/>
      <c r="K270" s="586"/>
      <c r="L270" s="587"/>
      <c r="M270" s="38"/>
    </row>
    <row r="271" spans="1:13" x14ac:dyDescent="0.15">
      <c r="A271" s="601"/>
      <c r="B271" s="602"/>
      <c r="C271" s="602"/>
      <c r="D271" s="602"/>
      <c r="E271" s="602"/>
      <c r="F271" s="602"/>
      <c r="G271" s="602"/>
      <c r="H271" s="603"/>
      <c r="I271" s="123">
        <f>SUM(I269:I270)</f>
        <v>5.0849999999999991</v>
      </c>
      <c r="J271" s="132" t="s">
        <v>10</v>
      </c>
      <c r="K271" s="134">
        <f>F274</f>
        <v>3526.95</v>
      </c>
      <c r="L271" s="130">
        <f>ROUND(I271*K271,0)</f>
        <v>17935</v>
      </c>
      <c r="M271" s="38"/>
    </row>
    <row r="272" spans="1:13" x14ac:dyDescent="0.15">
      <c r="A272" s="589"/>
      <c r="B272" s="153"/>
      <c r="C272" s="68" t="s">
        <v>23</v>
      </c>
      <c r="D272" s="616"/>
      <c r="E272" s="69" t="s">
        <v>24</v>
      </c>
      <c r="F272" s="70">
        <v>3359</v>
      </c>
      <c r="G272" s="70" t="s">
        <v>26</v>
      </c>
      <c r="H272" s="622"/>
      <c r="I272" s="623"/>
      <c r="J272" s="623"/>
      <c r="K272" s="623"/>
      <c r="L272" s="624"/>
      <c r="M272" s="38"/>
    </row>
    <row r="273" spans="1:13" x14ac:dyDescent="0.15">
      <c r="A273" s="590"/>
      <c r="B273" s="154"/>
      <c r="C273" s="68" t="s">
        <v>41</v>
      </c>
      <c r="D273" s="617"/>
      <c r="E273" s="69" t="s">
        <v>24</v>
      </c>
      <c r="F273" s="70">
        <f>+ROUND(F272*5%,2)</f>
        <v>167.95</v>
      </c>
      <c r="G273" s="70"/>
      <c r="H273" s="625"/>
      <c r="I273" s="626"/>
      <c r="J273" s="626"/>
      <c r="K273" s="626"/>
      <c r="L273" s="627"/>
      <c r="M273" s="38"/>
    </row>
    <row r="274" spans="1:13" x14ac:dyDescent="0.15">
      <c r="A274" s="591"/>
      <c r="B274" s="155"/>
      <c r="C274" s="68"/>
      <c r="D274" s="618"/>
      <c r="E274" s="69" t="s">
        <v>24</v>
      </c>
      <c r="F274" s="70">
        <f>SUM(F272:F273)</f>
        <v>3526.95</v>
      </c>
      <c r="G274" s="70" t="s">
        <v>26</v>
      </c>
      <c r="H274" s="628"/>
      <c r="I274" s="629"/>
      <c r="J274" s="629"/>
      <c r="K274" s="629"/>
      <c r="L274" s="630"/>
      <c r="M274" s="38"/>
    </row>
    <row r="275" spans="1:13" x14ac:dyDescent="0.15">
      <c r="A275" s="592"/>
      <c r="B275" s="593"/>
      <c r="C275" s="593"/>
      <c r="D275" s="593"/>
      <c r="E275" s="593"/>
      <c r="F275" s="593"/>
      <c r="G275" s="593"/>
      <c r="H275" s="593"/>
      <c r="I275" s="593"/>
      <c r="J275" s="593"/>
      <c r="K275" s="593"/>
      <c r="L275" s="594"/>
      <c r="M275" s="38"/>
    </row>
    <row r="276" spans="1:13" s="43" customFormat="1" ht="59.25" customHeight="1" x14ac:dyDescent="0.15">
      <c r="A276" s="22">
        <v>17</v>
      </c>
      <c r="B276" s="234" t="s">
        <v>468</v>
      </c>
      <c r="C276" s="595" t="s">
        <v>239</v>
      </c>
      <c r="D276" s="596"/>
      <c r="E276" s="596"/>
      <c r="F276" s="596"/>
      <c r="G276" s="596"/>
      <c r="H276" s="596"/>
      <c r="I276" s="596"/>
      <c r="J276" s="596"/>
      <c r="K276" s="596"/>
      <c r="L276" s="600"/>
      <c r="M276" s="44"/>
    </row>
    <row r="277" spans="1:13" x14ac:dyDescent="0.15">
      <c r="A277" s="22"/>
      <c r="B277" s="22"/>
      <c r="C277" s="75" t="s">
        <v>270</v>
      </c>
      <c r="D277" s="69"/>
      <c r="E277" s="69">
        <v>1</v>
      </c>
      <c r="F277" s="69">
        <v>6</v>
      </c>
      <c r="G277" s="75">
        <v>0.125</v>
      </c>
      <c r="H277" s="69">
        <v>7.4999999999999997E-2</v>
      </c>
      <c r="I277" s="70">
        <f>E277*F277*G277*H277</f>
        <v>5.6249999999999994E-2</v>
      </c>
      <c r="J277" s="634"/>
      <c r="K277" s="635"/>
      <c r="L277" s="636"/>
      <c r="M277" s="38"/>
    </row>
    <row r="278" spans="1:13" x14ac:dyDescent="0.15">
      <c r="A278" s="601"/>
      <c r="B278" s="602"/>
      <c r="C278" s="602"/>
      <c r="D278" s="602"/>
      <c r="E278" s="602"/>
      <c r="F278" s="602"/>
      <c r="G278" s="602"/>
      <c r="H278" s="603"/>
      <c r="I278" s="123">
        <f>I277</f>
        <v>5.6249999999999994E-2</v>
      </c>
      <c r="J278" s="132" t="s">
        <v>116</v>
      </c>
      <c r="K278" s="135">
        <f>+F281</f>
        <v>104580</v>
      </c>
      <c r="L278" s="130">
        <f>ROUND(I278*K278,0)</f>
        <v>5883</v>
      </c>
      <c r="M278" s="38"/>
    </row>
    <row r="279" spans="1:13" x14ac:dyDescent="0.15">
      <c r="A279" s="22"/>
      <c r="B279" s="22"/>
      <c r="C279" s="68" t="s">
        <v>23</v>
      </c>
      <c r="D279" s="68"/>
      <c r="E279" s="69" t="s">
        <v>24</v>
      </c>
      <c r="F279" s="70">
        <v>99600</v>
      </c>
      <c r="G279" s="70" t="s">
        <v>26</v>
      </c>
      <c r="H279" s="579"/>
      <c r="I279" s="580"/>
      <c r="J279" s="580"/>
      <c r="K279" s="580"/>
      <c r="L279" s="581"/>
      <c r="M279" s="38"/>
    </row>
    <row r="280" spans="1:13" x14ac:dyDescent="0.15">
      <c r="A280" s="22"/>
      <c r="B280" s="22"/>
      <c r="C280" s="68" t="s">
        <v>41</v>
      </c>
      <c r="D280" s="68"/>
      <c r="E280" s="69" t="s">
        <v>24</v>
      </c>
      <c r="F280" s="70">
        <f>+ROUND(F279*5%,2)</f>
        <v>4980</v>
      </c>
      <c r="G280" s="70"/>
      <c r="H280" s="582"/>
      <c r="I280" s="583"/>
      <c r="J280" s="583"/>
      <c r="K280" s="583"/>
      <c r="L280" s="584"/>
      <c r="M280" s="38"/>
    </row>
    <row r="281" spans="1:13" x14ac:dyDescent="0.15">
      <c r="A281" s="22"/>
      <c r="B281" s="22"/>
      <c r="C281" s="68"/>
      <c r="D281" s="68"/>
      <c r="E281" s="69" t="s">
        <v>24</v>
      </c>
      <c r="F281" s="70">
        <f>SUM(F279:F280)</f>
        <v>104580</v>
      </c>
      <c r="G281" s="70" t="s">
        <v>26</v>
      </c>
      <c r="H281" s="585"/>
      <c r="I281" s="586"/>
      <c r="J281" s="586"/>
      <c r="K281" s="586"/>
      <c r="L281" s="587"/>
      <c r="M281" s="38"/>
    </row>
    <row r="282" spans="1:13" x14ac:dyDescent="0.15">
      <c r="A282" s="592"/>
      <c r="B282" s="593"/>
      <c r="C282" s="593"/>
      <c r="D282" s="593"/>
      <c r="E282" s="593"/>
      <c r="F282" s="593"/>
      <c r="G282" s="593"/>
      <c r="H282" s="593"/>
      <c r="I282" s="593"/>
      <c r="J282" s="593"/>
      <c r="K282" s="593"/>
      <c r="L282" s="594"/>
      <c r="M282" s="38"/>
    </row>
    <row r="283" spans="1:13" s="43" customFormat="1" ht="81" customHeight="1" x14ac:dyDescent="0.15">
      <c r="A283" s="22">
        <v>18</v>
      </c>
      <c r="B283" s="234" t="s">
        <v>469</v>
      </c>
      <c r="C283" s="595" t="s">
        <v>240</v>
      </c>
      <c r="D283" s="596"/>
      <c r="E283" s="596"/>
      <c r="F283" s="596"/>
      <c r="G283" s="596"/>
      <c r="H283" s="596"/>
      <c r="I283" s="596"/>
      <c r="J283" s="596"/>
      <c r="K283" s="596"/>
      <c r="L283" s="600"/>
      <c r="M283" s="44"/>
    </row>
    <row r="284" spans="1:13" x14ac:dyDescent="0.15">
      <c r="A284" s="22"/>
      <c r="B284" s="22"/>
      <c r="C284" s="75" t="s">
        <v>270</v>
      </c>
      <c r="D284" s="69"/>
      <c r="E284" s="69">
        <v>1</v>
      </c>
      <c r="F284" s="69"/>
      <c r="G284" s="75"/>
      <c r="H284" s="69"/>
      <c r="I284" s="69">
        <f>E284</f>
        <v>1</v>
      </c>
      <c r="J284" s="634"/>
      <c r="K284" s="635"/>
      <c r="L284" s="636"/>
      <c r="M284" s="38"/>
    </row>
    <row r="285" spans="1:13" x14ac:dyDescent="0.15">
      <c r="A285" s="601"/>
      <c r="B285" s="602"/>
      <c r="C285" s="602"/>
      <c r="D285" s="602"/>
      <c r="E285" s="602"/>
      <c r="F285" s="602"/>
      <c r="G285" s="602"/>
      <c r="H285" s="603"/>
      <c r="I285" s="132">
        <f>SUM(I284:I284)</f>
        <v>1</v>
      </c>
      <c r="J285" s="129" t="s">
        <v>241</v>
      </c>
      <c r="K285" s="135">
        <f>+F288</f>
        <v>1066.8</v>
      </c>
      <c r="L285" s="130">
        <f>ROUND(I285*K285,0)</f>
        <v>1067</v>
      </c>
      <c r="M285" s="38"/>
    </row>
    <row r="286" spans="1:13" x14ac:dyDescent="0.15">
      <c r="A286" s="589"/>
      <c r="B286" s="153"/>
      <c r="C286" s="68" t="s">
        <v>23</v>
      </c>
      <c r="D286" s="616"/>
      <c r="E286" s="69" t="s">
        <v>24</v>
      </c>
      <c r="F286" s="70">
        <v>1016</v>
      </c>
      <c r="G286" s="70" t="s">
        <v>241</v>
      </c>
      <c r="H286" s="579"/>
      <c r="I286" s="580"/>
      <c r="J286" s="580"/>
      <c r="K286" s="580"/>
      <c r="L286" s="581"/>
      <c r="M286" s="38"/>
    </row>
    <row r="287" spans="1:13" x14ac:dyDescent="0.15">
      <c r="A287" s="590"/>
      <c r="B287" s="154"/>
      <c r="C287" s="68" t="s">
        <v>41</v>
      </c>
      <c r="D287" s="617"/>
      <c r="E287" s="69" t="s">
        <v>24</v>
      </c>
      <c r="F287" s="70">
        <f>+ROUND(F286*5%,2)</f>
        <v>50.8</v>
      </c>
      <c r="G287" s="70"/>
      <c r="H287" s="582"/>
      <c r="I287" s="583"/>
      <c r="J287" s="583"/>
      <c r="K287" s="583"/>
      <c r="L287" s="584"/>
      <c r="M287" s="38"/>
    </row>
    <row r="288" spans="1:13" x14ac:dyDescent="0.15">
      <c r="A288" s="591"/>
      <c r="B288" s="155"/>
      <c r="C288" s="68"/>
      <c r="D288" s="618"/>
      <c r="E288" s="69" t="s">
        <v>24</v>
      </c>
      <c r="F288" s="70">
        <f>SUM(F286:F287)</f>
        <v>1066.8</v>
      </c>
      <c r="G288" s="70" t="s">
        <v>1</v>
      </c>
      <c r="H288" s="585"/>
      <c r="I288" s="586"/>
      <c r="J288" s="586"/>
      <c r="K288" s="586"/>
      <c r="L288" s="587"/>
      <c r="M288" s="38"/>
    </row>
    <row r="289" spans="1:13" x14ac:dyDescent="0.15">
      <c r="A289" s="592"/>
      <c r="B289" s="593"/>
      <c r="C289" s="593"/>
      <c r="D289" s="593"/>
      <c r="E289" s="593"/>
      <c r="F289" s="593"/>
      <c r="G289" s="593"/>
      <c r="H289" s="593"/>
      <c r="I289" s="593"/>
      <c r="J289" s="593"/>
      <c r="K289" s="593"/>
      <c r="L289" s="594"/>
      <c r="M289" s="38"/>
    </row>
    <row r="290" spans="1:13" ht="69" customHeight="1" x14ac:dyDescent="0.15">
      <c r="A290" s="22">
        <v>19</v>
      </c>
      <c r="B290" s="234" t="s">
        <v>470</v>
      </c>
      <c r="C290" s="595" t="s">
        <v>249</v>
      </c>
      <c r="D290" s="596"/>
      <c r="E290" s="596"/>
      <c r="F290" s="596"/>
      <c r="G290" s="596"/>
      <c r="H290" s="596"/>
      <c r="I290" s="596"/>
      <c r="J290" s="596"/>
      <c r="K290" s="596"/>
      <c r="L290" s="600"/>
      <c r="M290" s="38"/>
    </row>
    <row r="291" spans="1:13" x14ac:dyDescent="0.15">
      <c r="A291" s="22"/>
      <c r="B291" s="22" t="s">
        <v>251</v>
      </c>
      <c r="C291" s="747" t="s">
        <v>250</v>
      </c>
      <c r="D291" s="747"/>
      <c r="E291" s="747"/>
      <c r="F291" s="747"/>
      <c r="G291" s="747"/>
      <c r="H291" s="747"/>
      <c r="I291" s="747"/>
      <c r="J291" s="607"/>
      <c r="K291" s="608"/>
      <c r="L291" s="609"/>
      <c r="M291" s="38"/>
    </row>
    <row r="292" spans="1:13" x14ac:dyDescent="0.15">
      <c r="A292" s="22"/>
      <c r="B292" s="22"/>
      <c r="C292" s="75" t="s">
        <v>270</v>
      </c>
      <c r="D292" s="69"/>
      <c r="E292" s="69">
        <v>1</v>
      </c>
      <c r="F292" s="69">
        <v>1</v>
      </c>
      <c r="G292" s="75"/>
      <c r="H292" s="69">
        <v>2.4</v>
      </c>
      <c r="I292" s="69">
        <f>E292*F292*H292</f>
        <v>2.4</v>
      </c>
      <c r="J292" s="613"/>
      <c r="K292" s="614"/>
      <c r="L292" s="615"/>
      <c r="M292" s="38"/>
    </row>
    <row r="293" spans="1:13" x14ac:dyDescent="0.15">
      <c r="A293" s="601"/>
      <c r="B293" s="602"/>
      <c r="C293" s="602"/>
      <c r="D293" s="602"/>
      <c r="E293" s="602"/>
      <c r="F293" s="602"/>
      <c r="G293" s="602"/>
      <c r="H293" s="603"/>
      <c r="I293" s="132">
        <f>I292</f>
        <v>2.4</v>
      </c>
      <c r="J293" s="132" t="s">
        <v>10</v>
      </c>
      <c r="K293" s="134">
        <f>F296</f>
        <v>4245.1499999999996</v>
      </c>
      <c r="L293" s="130">
        <f>ROUND(I293*K293,0)</f>
        <v>10188</v>
      </c>
      <c r="M293" s="38"/>
    </row>
    <row r="294" spans="1:13" x14ac:dyDescent="0.15">
      <c r="A294" s="589"/>
      <c r="B294" s="153"/>
      <c r="C294" s="68" t="s">
        <v>23</v>
      </c>
      <c r="D294" s="616"/>
      <c r="E294" s="69" t="s">
        <v>24</v>
      </c>
      <c r="F294" s="70">
        <v>4043</v>
      </c>
      <c r="G294" s="70" t="s">
        <v>26</v>
      </c>
      <c r="H294" s="579"/>
      <c r="I294" s="580"/>
      <c r="J294" s="580"/>
      <c r="K294" s="580"/>
      <c r="L294" s="581"/>
      <c r="M294" s="38"/>
    </row>
    <row r="295" spans="1:13" x14ac:dyDescent="0.15">
      <c r="A295" s="590"/>
      <c r="B295" s="154"/>
      <c r="C295" s="68" t="s">
        <v>41</v>
      </c>
      <c r="D295" s="617"/>
      <c r="E295" s="69" t="s">
        <v>24</v>
      </c>
      <c r="F295" s="70">
        <f>+ROUND(F294*5%,2)</f>
        <v>202.15</v>
      </c>
      <c r="G295" s="70"/>
      <c r="H295" s="582"/>
      <c r="I295" s="583"/>
      <c r="J295" s="583"/>
      <c r="K295" s="583"/>
      <c r="L295" s="584"/>
      <c r="M295" s="38"/>
    </row>
    <row r="296" spans="1:13" x14ac:dyDescent="0.15">
      <c r="A296" s="591"/>
      <c r="B296" s="155"/>
      <c r="C296" s="68"/>
      <c r="D296" s="618"/>
      <c r="E296" s="69" t="s">
        <v>24</v>
      </c>
      <c r="F296" s="70">
        <f>SUM(F294:F295)</f>
        <v>4245.1499999999996</v>
      </c>
      <c r="G296" s="70" t="s">
        <v>26</v>
      </c>
      <c r="H296" s="585"/>
      <c r="I296" s="586"/>
      <c r="J296" s="586"/>
      <c r="K296" s="586"/>
      <c r="L296" s="587"/>
      <c r="M296" s="38"/>
    </row>
    <row r="297" spans="1:13" x14ac:dyDescent="0.15">
      <c r="A297" s="592"/>
      <c r="B297" s="593"/>
      <c r="C297" s="593"/>
      <c r="D297" s="593"/>
      <c r="E297" s="593"/>
      <c r="F297" s="593"/>
      <c r="G297" s="593"/>
      <c r="H297" s="593"/>
      <c r="I297" s="593"/>
      <c r="J297" s="593"/>
      <c r="K297" s="593"/>
      <c r="L297" s="594"/>
      <c r="M297" s="38"/>
    </row>
    <row r="298" spans="1:13" ht="57.75" x14ac:dyDescent="0.15">
      <c r="A298" s="22">
        <v>20</v>
      </c>
      <c r="B298" s="234" t="s">
        <v>471</v>
      </c>
      <c r="C298" s="595" t="s">
        <v>347</v>
      </c>
      <c r="D298" s="596"/>
      <c r="E298" s="596"/>
      <c r="F298" s="596"/>
      <c r="G298" s="596"/>
      <c r="H298" s="596"/>
      <c r="I298" s="596"/>
      <c r="J298" s="596"/>
      <c r="K298" s="596"/>
      <c r="L298" s="600"/>
      <c r="M298" s="38"/>
    </row>
    <row r="299" spans="1:13" x14ac:dyDescent="0.15">
      <c r="A299" s="22"/>
      <c r="B299" s="22" t="s">
        <v>253</v>
      </c>
      <c r="C299" s="75" t="s">
        <v>252</v>
      </c>
      <c r="D299" s="69">
        <v>1</v>
      </c>
      <c r="E299" s="69">
        <v>3</v>
      </c>
      <c r="F299" s="69"/>
      <c r="G299" s="75"/>
      <c r="H299" s="69"/>
      <c r="I299" s="69">
        <f>D299*E299</f>
        <v>3</v>
      </c>
      <c r="J299" s="634"/>
      <c r="K299" s="635"/>
      <c r="L299" s="636"/>
      <c r="M299" s="38"/>
    </row>
    <row r="300" spans="1:13" x14ac:dyDescent="0.15">
      <c r="A300" s="601"/>
      <c r="B300" s="602"/>
      <c r="C300" s="602"/>
      <c r="D300" s="602"/>
      <c r="E300" s="602"/>
      <c r="F300" s="602"/>
      <c r="G300" s="602"/>
      <c r="H300" s="603"/>
      <c r="I300" s="132">
        <f>I299</f>
        <v>3</v>
      </c>
      <c r="J300" s="129" t="s">
        <v>241</v>
      </c>
      <c r="K300" s="134">
        <f>F303</f>
        <v>107.1</v>
      </c>
      <c r="L300" s="130">
        <f>ROUND(I300*K300,0)</f>
        <v>321</v>
      </c>
      <c r="M300" s="38"/>
    </row>
    <row r="301" spans="1:13" x14ac:dyDescent="0.15">
      <c r="A301" s="589"/>
      <c r="B301" s="153"/>
      <c r="C301" s="68" t="s">
        <v>23</v>
      </c>
      <c r="D301" s="616"/>
      <c r="E301" s="69" t="s">
        <v>24</v>
      </c>
      <c r="F301" s="70">
        <v>102</v>
      </c>
      <c r="G301" s="70" t="s">
        <v>26</v>
      </c>
      <c r="H301" s="579"/>
      <c r="I301" s="580"/>
      <c r="J301" s="580"/>
      <c r="K301" s="580"/>
      <c r="L301" s="581"/>
      <c r="M301" s="38"/>
    </row>
    <row r="302" spans="1:13" x14ac:dyDescent="0.15">
      <c r="A302" s="590"/>
      <c r="B302" s="154"/>
      <c r="C302" s="68" t="s">
        <v>41</v>
      </c>
      <c r="D302" s="617"/>
      <c r="E302" s="69" t="s">
        <v>24</v>
      </c>
      <c r="F302" s="70">
        <f>+ROUND(F301*5%,2)</f>
        <v>5.0999999999999996</v>
      </c>
      <c r="G302" s="70"/>
      <c r="H302" s="582"/>
      <c r="I302" s="583"/>
      <c r="J302" s="583"/>
      <c r="K302" s="583"/>
      <c r="L302" s="584"/>
      <c r="M302" s="38"/>
    </row>
    <row r="303" spans="1:13" x14ac:dyDescent="0.15">
      <c r="A303" s="591"/>
      <c r="B303" s="155"/>
      <c r="C303" s="68"/>
      <c r="D303" s="618"/>
      <c r="E303" s="69" t="s">
        <v>24</v>
      </c>
      <c r="F303" s="70">
        <f>SUM(F301:F302)</f>
        <v>107.1</v>
      </c>
      <c r="G303" s="70" t="s">
        <v>26</v>
      </c>
      <c r="H303" s="585"/>
      <c r="I303" s="586"/>
      <c r="J303" s="586"/>
      <c r="K303" s="586"/>
      <c r="L303" s="587"/>
      <c r="M303" s="38"/>
    </row>
    <row r="304" spans="1:13" x14ac:dyDescent="0.15">
      <c r="A304" s="592"/>
      <c r="B304" s="593"/>
      <c r="C304" s="593"/>
      <c r="D304" s="593"/>
      <c r="E304" s="593"/>
      <c r="F304" s="593"/>
      <c r="G304" s="593"/>
      <c r="H304" s="593"/>
      <c r="I304" s="593"/>
      <c r="J304" s="593"/>
      <c r="K304" s="593"/>
      <c r="L304" s="594"/>
      <c r="M304" s="38"/>
    </row>
    <row r="305" spans="1:13" ht="57.75" x14ac:dyDescent="0.15">
      <c r="A305" s="22">
        <v>21</v>
      </c>
      <c r="B305" s="234" t="s">
        <v>472</v>
      </c>
      <c r="C305" s="595" t="s">
        <v>346</v>
      </c>
      <c r="D305" s="596"/>
      <c r="E305" s="596"/>
      <c r="F305" s="596"/>
      <c r="G305" s="596"/>
      <c r="H305" s="596"/>
      <c r="I305" s="596"/>
      <c r="J305" s="596"/>
      <c r="K305" s="596"/>
      <c r="L305" s="600"/>
      <c r="M305" s="38"/>
    </row>
    <row r="306" spans="1:13" x14ac:dyDescent="0.15">
      <c r="A306" s="22"/>
      <c r="B306" s="22" t="s">
        <v>255</v>
      </c>
      <c r="C306" s="75" t="s">
        <v>254</v>
      </c>
      <c r="D306" s="69">
        <v>1</v>
      </c>
      <c r="E306" s="69">
        <v>2</v>
      </c>
      <c r="F306" s="69"/>
      <c r="G306" s="75"/>
      <c r="H306" s="69"/>
      <c r="I306" s="69">
        <f>D306*E306</f>
        <v>2</v>
      </c>
      <c r="J306" s="634"/>
      <c r="K306" s="635"/>
      <c r="L306" s="636"/>
      <c r="M306" s="38"/>
    </row>
    <row r="307" spans="1:13" x14ac:dyDescent="0.15">
      <c r="A307" s="601"/>
      <c r="B307" s="602"/>
      <c r="C307" s="602"/>
      <c r="D307" s="602"/>
      <c r="E307" s="602"/>
      <c r="F307" s="602"/>
      <c r="G307" s="602"/>
      <c r="H307" s="603"/>
      <c r="I307" s="132">
        <f>I306</f>
        <v>2</v>
      </c>
      <c r="J307" s="129" t="s">
        <v>241</v>
      </c>
      <c r="K307" s="134">
        <f>F310</f>
        <v>107.1</v>
      </c>
      <c r="L307" s="130">
        <f>ROUND(I307*K307,0)</f>
        <v>214</v>
      </c>
      <c r="M307" s="38"/>
    </row>
    <row r="308" spans="1:13" x14ac:dyDescent="0.15">
      <c r="A308" s="589"/>
      <c r="B308" s="153"/>
      <c r="C308" s="68" t="s">
        <v>23</v>
      </c>
      <c r="D308" s="616"/>
      <c r="E308" s="69" t="s">
        <v>24</v>
      </c>
      <c r="F308" s="70">
        <v>102</v>
      </c>
      <c r="G308" s="70" t="s">
        <v>26</v>
      </c>
      <c r="H308" s="579"/>
      <c r="I308" s="580"/>
      <c r="J308" s="580"/>
      <c r="K308" s="580"/>
      <c r="L308" s="581"/>
      <c r="M308" s="38"/>
    </row>
    <row r="309" spans="1:13" x14ac:dyDescent="0.15">
      <c r="A309" s="590"/>
      <c r="B309" s="154"/>
      <c r="C309" s="68" t="s">
        <v>41</v>
      </c>
      <c r="D309" s="617"/>
      <c r="E309" s="69" t="s">
        <v>24</v>
      </c>
      <c r="F309" s="70">
        <f>+ROUND(F308*5%,2)</f>
        <v>5.0999999999999996</v>
      </c>
      <c r="G309" s="70"/>
      <c r="H309" s="582"/>
      <c r="I309" s="583"/>
      <c r="J309" s="583"/>
      <c r="K309" s="583"/>
      <c r="L309" s="584"/>
      <c r="M309" s="38"/>
    </row>
    <row r="310" spans="1:13" x14ac:dyDescent="0.15">
      <c r="A310" s="591"/>
      <c r="B310" s="155"/>
      <c r="C310" s="68"/>
      <c r="D310" s="618"/>
      <c r="E310" s="69" t="s">
        <v>24</v>
      </c>
      <c r="F310" s="70">
        <f>SUM(F308:F309)</f>
        <v>107.1</v>
      </c>
      <c r="G310" s="70" t="s">
        <v>26</v>
      </c>
      <c r="H310" s="585"/>
      <c r="I310" s="586"/>
      <c r="J310" s="586"/>
      <c r="K310" s="586"/>
      <c r="L310" s="587"/>
      <c r="M310" s="38"/>
    </row>
    <row r="311" spans="1:13" x14ac:dyDescent="0.15">
      <c r="A311" s="592"/>
      <c r="B311" s="593"/>
      <c r="C311" s="593"/>
      <c r="D311" s="593"/>
      <c r="E311" s="593"/>
      <c r="F311" s="593"/>
      <c r="G311" s="593"/>
      <c r="H311" s="593"/>
      <c r="I311" s="593"/>
      <c r="J311" s="593"/>
      <c r="K311" s="593"/>
      <c r="L311" s="594"/>
      <c r="M311" s="38"/>
    </row>
    <row r="312" spans="1:13" ht="57.75" x14ac:dyDescent="0.15">
      <c r="A312" s="22">
        <v>22</v>
      </c>
      <c r="B312" s="234" t="s">
        <v>473</v>
      </c>
      <c r="C312" s="595" t="s">
        <v>343</v>
      </c>
      <c r="D312" s="596"/>
      <c r="E312" s="596"/>
      <c r="F312" s="596"/>
      <c r="G312" s="596"/>
      <c r="H312" s="596"/>
      <c r="I312" s="596"/>
      <c r="J312" s="596"/>
      <c r="K312" s="596"/>
      <c r="L312" s="600"/>
      <c r="M312" s="38"/>
    </row>
    <row r="313" spans="1:13" x14ac:dyDescent="0.15">
      <c r="A313" s="22"/>
      <c r="B313" s="22"/>
      <c r="C313" s="75"/>
      <c r="D313" s="69">
        <v>9</v>
      </c>
      <c r="E313" s="69">
        <v>1</v>
      </c>
      <c r="F313" s="69"/>
      <c r="G313" s="75"/>
      <c r="H313" s="69"/>
      <c r="I313" s="69">
        <f>D313*E313</f>
        <v>9</v>
      </c>
      <c r="J313" s="634"/>
      <c r="K313" s="635"/>
      <c r="L313" s="636"/>
      <c r="M313" s="38"/>
    </row>
    <row r="314" spans="1:13" x14ac:dyDescent="0.15">
      <c r="A314" s="601"/>
      <c r="B314" s="602"/>
      <c r="C314" s="602"/>
      <c r="D314" s="602"/>
      <c r="E314" s="602"/>
      <c r="F314" s="602"/>
      <c r="G314" s="602"/>
      <c r="H314" s="603"/>
      <c r="I314" s="132">
        <f>I313</f>
        <v>9</v>
      </c>
      <c r="J314" s="129" t="s">
        <v>241</v>
      </c>
      <c r="K314" s="134">
        <f>F317</f>
        <v>13.21</v>
      </c>
      <c r="L314" s="130">
        <f>ROUND(I314*K314,0)</f>
        <v>119</v>
      </c>
      <c r="M314" s="38"/>
    </row>
    <row r="315" spans="1:13" x14ac:dyDescent="0.15">
      <c r="A315" s="589"/>
      <c r="B315" s="153"/>
      <c r="C315" s="68" t="s">
        <v>23</v>
      </c>
      <c r="D315" s="616"/>
      <c r="E315" s="69" t="s">
        <v>24</v>
      </c>
      <c r="F315" s="70">
        <v>12.58</v>
      </c>
      <c r="G315" s="70" t="s">
        <v>26</v>
      </c>
      <c r="H315" s="579"/>
      <c r="I315" s="580"/>
      <c r="J315" s="580"/>
      <c r="K315" s="580"/>
      <c r="L315" s="581"/>
      <c r="M315" s="38"/>
    </row>
    <row r="316" spans="1:13" x14ac:dyDescent="0.15">
      <c r="A316" s="590"/>
      <c r="B316" s="154"/>
      <c r="C316" s="68" t="s">
        <v>41</v>
      </c>
      <c r="D316" s="617"/>
      <c r="E316" s="69" t="s">
        <v>24</v>
      </c>
      <c r="F316" s="70">
        <f>+ROUND(F315*5%,2)</f>
        <v>0.63</v>
      </c>
      <c r="G316" s="70"/>
      <c r="H316" s="582"/>
      <c r="I316" s="583"/>
      <c r="J316" s="583"/>
      <c r="K316" s="583"/>
      <c r="L316" s="584"/>
      <c r="M316" s="38"/>
    </row>
    <row r="317" spans="1:13" x14ac:dyDescent="0.15">
      <c r="A317" s="591"/>
      <c r="B317" s="155"/>
      <c r="C317" s="68"/>
      <c r="D317" s="618"/>
      <c r="E317" s="69" t="s">
        <v>24</v>
      </c>
      <c r="F317" s="70">
        <f>SUM(F315:F316)</f>
        <v>13.21</v>
      </c>
      <c r="G317" s="70" t="s">
        <v>26</v>
      </c>
      <c r="H317" s="585"/>
      <c r="I317" s="586"/>
      <c r="J317" s="586"/>
      <c r="K317" s="586"/>
      <c r="L317" s="587"/>
      <c r="M317" s="38"/>
    </row>
    <row r="318" spans="1:13" x14ac:dyDescent="0.15">
      <c r="A318" s="592"/>
      <c r="B318" s="593"/>
      <c r="C318" s="593"/>
      <c r="D318" s="593"/>
      <c r="E318" s="593"/>
      <c r="F318" s="593"/>
      <c r="G318" s="593"/>
      <c r="H318" s="593"/>
      <c r="I318" s="593"/>
      <c r="J318" s="593"/>
      <c r="K318" s="593"/>
      <c r="L318" s="594"/>
      <c r="M318" s="38"/>
    </row>
    <row r="319" spans="1:13" ht="57.75" x14ac:dyDescent="0.15">
      <c r="A319" s="22">
        <v>23</v>
      </c>
      <c r="B319" s="234" t="s">
        <v>483</v>
      </c>
      <c r="C319" s="595" t="s">
        <v>344</v>
      </c>
      <c r="D319" s="596"/>
      <c r="E319" s="596"/>
      <c r="F319" s="596"/>
      <c r="G319" s="596"/>
      <c r="H319" s="596"/>
      <c r="I319" s="596"/>
      <c r="J319" s="596"/>
      <c r="K319" s="596"/>
      <c r="L319" s="600"/>
      <c r="M319" s="38"/>
    </row>
    <row r="320" spans="1:13" x14ac:dyDescent="0.15">
      <c r="A320" s="22"/>
      <c r="B320" s="22"/>
      <c r="C320" s="75"/>
      <c r="D320" s="69">
        <v>1</v>
      </c>
      <c r="E320" s="69">
        <v>1</v>
      </c>
      <c r="F320" s="69"/>
      <c r="G320" s="75"/>
      <c r="H320" s="69"/>
      <c r="I320" s="69">
        <f>D320*E320</f>
        <v>1</v>
      </c>
      <c r="J320" s="634"/>
      <c r="K320" s="635"/>
      <c r="L320" s="636"/>
      <c r="M320" s="38"/>
    </row>
    <row r="321" spans="1:13" x14ac:dyDescent="0.15">
      <c r="A321" s="601"/>
      <c r="B321" s="602"/>
      <c r="C321" s="602"/>
      <c r="D321" s="602"/>
      <c r="E321" s="602"/>
      <c r="F321" s="602"/>
      <c r="G321" s="602"/>
      <c r="H321" s="603"/>
      <c r="I321" s="132">
        <f>I320</f>
        <v>1</v>
      </c>
      <c r="J321" s="129" t="s">
        <v>241</v>
      </c>
      <c r="K321" s="134">
        <f>F324</f>
        <v>1104.5999999999999</v>
      </c>
      <c r="L321" s="130">
        <f>ROUND(I321*K321,0)</f>
        <v>1105</v>
      </c>
      <c r="M321" s="38"/>
    </row>
    <row r="322" spans="1:13" x14ac:dyDescent="0.15">
      <c r="A322" s="589"/>
      <c r="B322" s="153"/>
      <c r="C322" s="68" t="s">
        <v>23</v>
      </c>
      <c r="D322" s="616"/>
      <c r="E322" s="69" t="s">
        <v>24</v>
      </c>
      <c r="F322" s="70">
        <v>1052</v>
      </c>
      <c r="G322" s="70" t="s">
        <v>26</v>
      </c>
      <c r="H322" s="579"/>
      <c r="I322" s="580"/>
      <c r="J322" s="580"/>
      <c r="K322" s="580"/>
      <c r="L322" s="581"/>
      <c r="M322" s="38"/>
    </row>
    <row r="323" spans="1:13" x14ac:dyDescent="0.15">
      <c r="A323" s="590"/>
      <c r="B323" s="154"/>
      <c r="C323" s="68" t="s">
        <v>41</v>
      </c>
      <c r="D323" s="617"/>
      <c r="E323" s="69" t="s">
        <v>24</v>
      </c>
      <c r="F323" s="70">
        <f>+ROUND(F322*5%,2)</f>
        <v>52.6</v>
      </c>
      <c r="G323" s="70"/>
      <c r="H323" s="582"/>
      <c r="I323" s="583"/>
      <c r="J323" s="583"/>
      <c r="K323" s="583"/>
      <c r="L323" s="584"/>
      <c r="M323" s="38"/>
    </row>
    <row r="324" spans="1:13" x14ac:dyDescent="0.15">
      <c r="A324" s="591"/>
      <c r="B324" s="155"/>
      <c r="C324" s="68"/>
      <c r="D324" s="618"/>
      <c r="E324" s="69" t="s">
        <v>24</v>
      </c>
      <c r="F324" s="70">
        <f>SUM(F322:F323)</f>
        <v>1104.5999999999999</v>
      </c>
      <c r="G324" s="70" t="s">
        <v>26</v>
      </c>
      <c r="H324" s="585"/>
      <c r="I324" s="586"/>
      <c r="J324" s="586"/>
      <c r="K324" s="586"/>
      <c r="L324" s="587"/>
      <c r="M324" s="38"/>
    </row>
    <row r="325" spans="1:13" x14ac:dyDescent="0.15">
      <c r="A325" s="592"/>
      <c r="B325" s="593"/>
      <c r="C325" s="593"/>
      <c r="D325" s="593"/>
      <c r="E325" s="593"/>
      <c r="F325" s="593"/>
      <c r="G325" s="593"/>
      <c r="H325" s="593"/>
      <c r="I325" s="593"/>
      <c r="J325" s="593"/>
      <c r="K325" s="593"/>
      <c r="L325" s="594"/>
      <c r="M325" s="38"/>
    </row>
    <row r="326" spans="1:13" ht="57.75" x14ac:dyDescent="0.15">
      <c r="A326" s="22">
        <v>24</v>
      </c>
      <c r="B326" s="234" t="s">
        <v>474</v>
      </c>
      <c r="C326" s="595" t="s">
        <v>345</v>
      </c>
      <c r="D326" s="596"/>
      <c r="E326" s="596"/>
      <c r="F326" s="596"/>
      <c r="G326" s="596"/>
      <c r="H326" s="596"/>
      <c r="I326" s="596"/>
      <c r="J326" s="596"/>
      <c r="K326" s="596"/>
      <c r="L326" s="600"/>
      <c r="M326" s="38"/>
    </row>
    <row r="327" spans="1:13" x14ac:dyDescent="0.15">
      <c r="A327" s="22"/>
      <c r="B327" s="22"/>
      <c r="C327" s="75"/>
      <c r="D327" s="69">
        <v>1</v>
      </c>
      <c r="E327" s="69">
        <v>2</v>
      </c>
      <c r="F327" s="69"/>
      <c r="G327" s="75"/>
      <c r="H327" s="69"/>
      <c r="I327" s="69">
        <f>D327*E327</f>
        <v>2</v>
      </c>
      <c r="J327" s="634"/>
      <c r="K327" s="635"/>
      <c r="L327" s="636"/>
      <c r="M327" s="38"/>
    </row>
    <row r="328" spans="1:13" x14ac:dyDescent="0.15">
      <c r="A328" s="601"/>
      <c r="B328" s="602"/>
      <c r="C328" s="602"/>
      <c r="D328" s="602"/>
      <c r="E328" s="602"/>
      <c r="F328" s="602"/>
      <c r="G328" s="602"/>
      <c r="H328" s="603"/>
      <c r="I328" s="132">
        <f>I327</f>
        <v>2</v>
      </c>
      <c r="J328" s="129" t="s">
        <v>241</v>
      </c>
      <c r="K328" s="134">
        <f>F331</f>
        <v>248.85</v>
      </c>
      <c r="L328" s="130">
        <f>ROUND(I328*K328,0)</f>
        <v>498</v>
      </c>
      <c r="M328" s="38"/>
    </row>
    <row r="329" spans="1:13" x14ac:dyDescent="0.15">
      <c r="A329" s="589"/>
      <c r="B329" s="153"/>
      <c r="C329" s="68" t="s">
        <v>23</v>
      </c>
      <c r="D329" s="616"/>
      <c r="E329" s="69" t="s">
        <v>24</v>
      </c>
      <c r="F329" s="70">
        <v>237</v>
      </c>
      <c r="G329" s="70" t="s">
        <v>26</v>
      </c>
      <c r="H329" s="579"/>
      <c r="I329" s="580"/>
      <c r="J329" s="580"/>
      <c r="K329" s="580"/>
      <c r="L329" s="581"/>
      <c r="M329" s="38"/>
    </row>
    <row r="330" spans="1:13" x14ac:dyDescent="0.15">
      <c r="A330" s="590"/>
      <c r="B330" s="154"/>
      <c r="C330" s="68" t="s">
        <v>41</v>
      </c>
      <c r="D330" s="617"/>
      <c r="E330" s="69" t="s">
        <v>24</v>
      </c>
      <c r="F330" s="70">
        <f>+ROUND(F329*5%,2)</f>
        <v>11.85</v>
      </c>
      <c r="G330" s="70"/>
      <c r="H330" s="582"/>
      <c r="I330" s="583"/>
      <c r="J330" s="583"/>
      <c r="K330" s="583"/>
      <c r="L330" s="584"/>
      <c r="M330" s="38"/>
    </row>
    <row r="331" spans="1:13" x14ac:dyDescent="0.15">
      <c r="A331" s="591"/>
      <c r="B331" s="155"/>
      <c r="C331" s="68"/>
      <c r="D331" s="618"/>
      <c r="E331" s="69" t="s">
        <v>24</v>
      </c>
      <c r="F331" s="70">
        <f>SUM(F329:F330)</f>
        <v>248.85</v>
      </c>
      <c r="G331" s="70" t="s">
        <v>26</v>
      </c>
      <c r="H331" s="585"/>
      <c r="I331" s="586"/>
      <c r="J331" s="586"/>
      <c r="K331" s="586"/>
      <c r="L331" s="587"/>
      <c r="M331" s="38"/>
    </row>
    <row r="332" spans="1:13" x14ac:dyDescent="0.15">
      <c r="A332" s="247"/>
      <c r="B332" s="248"/>
      <c r="C332" s="249"/>
      <c r="D332" s="176"/>
      <c r="E332" s="173"/>
      <c r="F332" s="180"/>
      <c r="G332" s="180"/>
      <c r="H332" s="176"/>
      <c r="I332" s="176"/>
      <c r="J332" s="176"/>
      <c r="K332" s="176"/>
      <c r="L332" s="177"/>
      <c r="M332" s="38"/>
    </row>
    <row r="333" spans="1:13" ht="36.75" customHeight="1" x14ac:dyDescent="0.15">
      <c r="A333" s="22">
        <v>25</v>
      </c>
      <c r="B333" s="234"/>
      <c r="C333" s="595" t="s">
        <v>486</v>
      </c>
      <c r="D333" s="596"/>
      <c r="E333" s="596"/>
      <c r="F333" s="596"/>
      <c r="G333" s="596"/>
      <c r="H333" s="596"/>
      <c r="I333" s="596"/>
      <c r="J333" s="596"/>
      <c r="K333" s="596"/>
      <c r="L333" s="600"/>
      <c r="M333" s="38"/>
    </row>
    <row r="334" spans="1:13" x14ac:dyDescent="0.15">
      <c r="A334" s="22"/>
      <c r="B334" s="22"/>
      <c r="C334" s="75"/>
      <c r="D334" s="69"/>
      <c r="E334" s="69">
        <v>1</v>
      </c>
      <c r="F334" s="69">
        <v>10.5</v>
      </c>
      <c r="G334" s="75"/>
      <c r="H334" s="69">
        <v>30.5</v>
      </c>
      <c r="I334" s="69">
        <f>E334*F334*H334</f>
        <v>320.25</v>
      </c>
      <c r="J334" s="634"/>
      <c r="K334" s="635"/>
      <c r="L334" s="636"/>
      <c r="M334" s="38"/>
    </row>
    <row r="335" spans="1:13" x14ac:dyDescent="0.15">
      <c r="A335" s="601"/>
      <c r="B335" s="602"/>
      <c r="C335" s="602"/>
      <c r="D335" s="602"/>
      <c r="E335" s="602"/>
      <c r="F335" s="602"/>
      <c r="G335" s="602"/>
      <c r="H335" s="603"/>
      <c r="I335" s="132">
        <f>I334</f>
        <v>320.25</v>
      </c>
      <c r="J335" s="129" t="s">
        <v>241</v>
      </c>
      <c r="K335" s="134">
        <v>1500</v>
      </c>
      <c r="L335" s="130">
        <f>ROUND(I335*K335,0)</f>
        <v>480375</v>
      </c>
      <c r="M335" s="38"/>
    </row>
    <row r="336" spans="1:13" x14ac:dyDescent="0.15">
      <c r="A336" s="592"/>
      <c r="B336" s="593"/>
      <c r="C336" s="593"/>
      <c r="D336" s="593"/>
      <c r="E336" s="593"/>
      <c r="F336" s="593"/>
      <c r="G336" s="593"/>
      <c r="H336" s="593"/>
      <c r="I336" s="593"/>
      <c r="J336" s="593"/>
      <c r="K336" s="593"/>
      <c r="L336" s="594"/>
      <c r="M336" s="38"/>
    </row>
    <row r="337" spans="1:13" ht="28.5" customHeight="1" x14ac:dyDescent="0.15">
      <c r="A337" s="853" t="s">
        <v>310</v>
      </c>
      <c r="B337" s="854"/>
      <c r="C337" s="854"/>
      <c r="D337" s="854"/>
      <c r="E337" s="854"/>
      <c r="F337" s="854"/>
      <c r="G337" s="854"/>
      <c r="H337" s="854"/>
      <c r="I337" s="854"/>
      <c r="J337" s="854"/>
      <c r="K337" s="855"/>
      <c r="L337" s="125">
        <f>SUM(L8:L336)</f>
        <v>1261578.527185</v>
      </c>
      <c r="M337" s="38"/>
    </row>
    <row r="338" spans="1:13" s="34" customFormat="1" x14ac:dyDescent="0.15">
      <c r="A338" s="17"/>
      <c r="B338" s="17"/>
      <c r="C338" s="19"/>
      <c r="D338" s="32"/>
      <c r="E338" s="17"/>
      <c r="F338" s="18"/>
      <c r="G338" s="18"/>
      <c r="H338" s="18"/>
      <c r="I338" s="18"/>
      <c r="J338" s="17"/>
      <c r="K338" s="127"/>
      <c r="L338" s="61"/>
    </row>
    <row r="339" spans="1:13" s="34" customFormat="1" x14ac:dyDescent="0.15">
      <c r="A339" s="27"/>
      <c r="B339" s="17"/>
      <c r="C339" s="19"/>
      <c r="D339" s="32"/>
      <c r="E339" s="17"/>
      <c r="F339" s="18"/>
      <c r="G339" s="18"/>
      <c r="H339" s="18"/>
      <c r="I339" s="18"/>
      <c r="J339" s="27"/>
      <c r="K339" s="128"/>
      <c r="L339" s="126"/>
    </row>
    <row r="340" spans="1:13" s="34" customFormat="1" x14ac:dyDescent="0.15">
      <c r="A340" s="27"/>
      <c r="B340" s="17"/>
      <c r="C340" s="19"/>
      <c r="D340" s="32"/>
      <c r="E340" s="17"/>
      <c r="F340" s="18"/>
      <c r="G340" s="18"/>
      <c r="H340" s="18"/>
      <c r="I340" s="18"/>
      <c r="J340" s="27"/>
      <c r="K340" s="128"/>
      <c r="L340" s="126"/>
    </row>
    <row r="341" spans="1:13" s="34" customFormat="1" x14ac:dyDescent="0.15">
      <c r="A341" s="27"/>
      <c r="B341" s="17"/>
      <c r="C341" s="19"/>
      <c r="D341" s="32"/>
      <c r="E341" s="17"/>
      <c r="F341" s="18"/>
      <c r="G341" s="18"/>
      <c r="H341" s="18"/>
      <c r="I341" s="18"/>
      <c r="J341" s="27"/>
      <c r="K341" s="128"/>
      <c r="L341" s="126"/>
    </row>
    <row r="342" spans="1:13" s="34" customFormat="1" x14ac:dyDescent="0.15">
      <c r="A342" s="27"/>
      <c r="B342" s="17"/>
      <c r="C342" s="19"/>
      <c r="D342" s="32"/>
      <c r="E342" s="17"/>
      <c r="F342" s="18"/>
      <c r="G342" s="18"/>
      <c r="H342" s="18"/>
      <c r="I342" s="18"/>
      <c r="J342" s="27"/>
      <c r="K342" s="128"/>
      <c r="L342" s="126"/>
    </row>
    <row r="343" spans="1:13" s="34" customFormat="1" x14ac:dyDescent="0.15">
      <c r="A343" s="27"/>
      <c r="B343" s="17"/>
      <c r="C343" s="19"/>
      <c r="D343" s="32"/>
      <c r="E343" s="17"/>
      <c r="F343" s="18"/>
      <c r="G343" s="18"/>
      <c r="H343" s="18"/>
      <c r="I343" s="18"/>
      <c r="J343" s="27"/>
      <c r="K343" s="128"/>
      <c r="L343" s="126"/>
    </row>
    <row r="344" spans="1:13" s="34" customFormat="1" x14ac:dyDescent="0.15">
      <c r="A344" s="27"/>
      <c r="B344" s="17"/>
      <c r="C344" s="19"/>
      <c r="D344" s="32"/>
      <c r="E344" s="17"/>
      <c r="F344" s="18"/>
      <c r="G344" s="18"/>
      <c r="H344" s="18"/>
      <c r="I344" s="18"/>
      <c r="J344" s="27"/>
      <c r="K344" s="128"/>
      <c r="L344" s="126"/>
    </row>
    <row r="345" spans="1:13" s="34" customFormat="1" x14ac:dyDescent="0.15">
      <c r="A345" s="27"/>
      <c r="B345" s="17"/>
      <c r="C345" s="19"/>
      <c r="D345" s="32"/>
      <c r="E345" s="17"/>
      <c r="F345" s="18"/>
      <c r="G345" s="18"/>
      <c r="H345" s="18"/>
      <c r="I345" s="18"/>
      <c r="J345" s="27"/>
      <c r="K345" s="128"/>
      <c r="L345" s="126"/>
    </row>
    <row r="346" spans="1:13" s="34" customFormat="1" x14ac:dyDescent="0.15">
      <c r="A346" s="27"/>
      <c r="B346" s="17"/>
      <c r="C346" s="19"/>
      <c r="D346" s="32"/>
      <c r="E346" s="17"/>
      <c r="F346" s="18"/>
      <c r="G346" s="18"/>
      <c r="H346" s="18"/>
      <c r="I346" s="18"/>
      <c r="J346" s="27"/>
      <c r="K346" s="128"/>
      <c r="L346" s="126"/>
    </row>
    <row r="347" spans="1:13" s="34" customFormat="1" x14ac:dyDescent="0.15">
      <c r="A347" s="27"/>
      <c r="B347" s="17"/>
      <c r="C347" s="19"/>
      <c r="D347" s="32"/>
      <c r="E347" s="17"/>
      <c r="F347" s="18"/>
      <c r="G347" s="18"/>
      <c r="H347" s="18"/>
      <c r="I347" s="18"/>
      <c r="J347" s="27"/>
      <c r="K347" s="128"/>
      <c r="L347" s="126"/>
    </row>
    <row r="348" spans="1:13" s="34" customFormat="1" x14ac:dyDescent="0.15">
      <c r="A348" s="27"/>
      <c r="B348" s="17"/>
      <c r="C348" s="19"/>
      <c r="D348" s="32"/>
      <c r="E348" s="17"/>
      <c r="F348" s="18"/>
      <c r="G348" s="18"/>
      <c r="H348" s="18"/>
      <c r="I348" s="18"/>
      <c r="J348" s="27"/>
      <c r="K348" s="128"/>
      <c r="L348" s="126"/>
    </row>
    <row r="349" spans="1:13" s="34" customFormat="1" x14ac:dyDescent="0.15">
      <c r="A349" s="27"/>
      <c r="B349" s="17"/>
      <c r="C349" s="19"/>
      <c r="D349" s="32"/>
      <c r="E349" s="17"/>
      <c r="F349" s="18"/>
      <c r="G349" s="18"/>
      <c r="H349" s="18"/>
      <c r="I349" s="18"/>
      <c r="J349" s="27"/>
      <c r="K349" s="128"/>
      <c r="L349" s="126"/>
    </row>
    <row r="350" spans="1:13" s="34" customFormat="1" x14ac:dyDescent="0.15">
      <c r="A350" s="27"/>
      <c r="B350" s="17"/>
      <c r="C350" s="19"/>
      <c r="D350" s="32"/>
      <c r="E350" s="17"/>
      <c r="F350" s="18"/>
      <c r="G350" s="18"/>
      <c r="H350" s="18"/>
      <c r="I350" s="18"/>
      <c r="J350" s="27"/>
      <c r="K350" s="128"/>
      <c r="L350" s="126"/>
    </row>
    <row r="351" spans="1:13" s="34" customFormat="1" x14ac:dyDescent="0.15">
      <c r="A351" s="27"/>
      <c r="B351" s="17"/>
      <c r="C351" s="19"/>
      <c r="D351" s="32"/>
      <c r="E351" s="17"/>
      <c r="F351" s="18"/>
      <c r="G351" s="18"/>
      <c r="H351" s="18"/>
      <c r="I351" s="18"/>
      <c r="J351" s="27"/>
      <c r="K351" s="128"/>
      <c r="L351" s="126"/>
    </row>
    <row r="352" spans="1:13" s="34" customFormat="1" x14ac:dyDescent="0.15">
      <c r="A352" s="27"/>
      <c r="B352" s="17"/>
      <c r="C352" s="19"/>
      <c r="D352" s="32"/>
      <c r="E352" s="17"/>
      <c r="F352" s="18"/>
      <c r="G352" s="18"/>
      <c r="H352" s="18"/>
      <c r="I352" s="18"/>
      <c r="J352" s="27"/>
      <c r="K352" s="128"/>
      <c r="L352" s="126"/>
    </row>
    <row r="353" spans="1:12" s="34" customFormat="1" x14ac:dyDescent="0.15">
      <c r="A353" s="27"/>
      <c r="B353" s="17"/>
      <c r="C353" s="19"/>
      <c r="D353" s="32"/>
      <c r="E353" s="17"/>
      <c r="F353" s="18"/>
      <c r="G353" s="18"/>
      <c r="H353" s="18"/>
      <c r="I353" s="18"/>
      <c r="J353" s="27"/>
      <c r="K353" s="128"/>
      <c r="L353" s="126"/>
    </row>
    <row r="354" spans="1:12" s="34" customFormat="1" x14ac:dyDescent="0.15">
      <c r="A354" s="27"/>
      <c r="B354" s="17"/>
      <c r="C354" s="19"/>
      <c r="D354" s="32"/>
      <c r="E354" s="17"/>
      <c r="F354" s="18"/>
      <c r="G354" s="18"/>
      <c r="H354" s="18"/>
      <c r="I354" s="18"/>
      <c r="J354" s="27"/>
      <c r="K354" s="128"/>
      <c r="L354" s="126"/>
    </row>
    <row r="355" spans="1:12" s="34" customFormat="1" x14ac:dyDescent="0.15">
      <c r="A355" s="27"/>
      <c r="B355" s="17"/>
      <c r="C355" s="19"/>
      <c r="D355" s="32"/>
      <c r="E355" s="17"/>
      <c r="F355" s="18"/>
      <c r="G355" s="18"/>
      <c r="H355" s="18"/>
      <c r="I355" s="18"/>
      <c r="J355" s="27"/>
      <c r="K355" s="128"/>
      <c r="L355" s="126"/>
    </row>
    <row r="356" spans="1:12" s="34" customFormat="1" x14ac:dyDescent="0.15">
      <c r="A356" s="27"/>
      <c r="B356" s="17"/>
      <c r="C356" s="19"/>
      <c r="D356" s="32"/>
      <c r="E356" s="17"/>
      <c r="F356" s="18"/>
      <c r="G356" s="18"/>
      <c r="H356" s="18"/>
      <c r="I356" s="18"/>
      <c r="J356" s="27"/>
      <c r="K356" s="128"/>
      <c r="L356" s="126"/>
    </row>
    <row r="357" spans="1:12" s="34" customFormat="1" x14ac:dyDescent="0.15">
      <c r="A357" s="27"/>
      <c r="B357" s="17"/>
      <c r="C357" s="19"/>
      <c r="D357" s="32"/>
      <c r="E357" s="17"/>
      <c r="F357" s="18"/>
      <c r="G357" s="18"/>
      <c r="H357" s="18"/>
      <c r="I357" s="18"/>
      <c r="J357" s="27"/>
      <c r="K357" s="128"/>
      <c r="L357" s="126"/>
    </row>
    <row r="358" spans="1:12" s="34" customFormat="1" x14ac:dyDescent="0.15">
      <c r="A358" s="27"/>
      <c r="B358" s="17"/>
      <c r="C358" s="19"/>
      <c r="D358" s="32"/>
      <c r="E358" s="17"/>
      <c r="F358" s="18"/>
      <c r="G358" s="18"/>
      <c r="H358" s="18"/>
      <c r="I358" s="18"/>
      <c r="J358" s="27"/>
      <c r="K358" s="128"/>
      <c r="L358" s="126"/>
    </row>
    <row r="359" spans="1:12" s="34" customFormat="1" x14ac:dyDescent="0.15">
      <c r="A359" s="27"/>
      <c r="B359" s="17"/>
      <c r="C359" s="19"/>
      <c r="D359" s="32"/>
      <c r="E359" s="17"/>
      <c r="F359" s="18"/>
      <c r="G359" s="18"/>
      <c r="H359" s="18"/>
      <c r="I359" s="18"/>
      <c r="J359" s="27"/>
      <c r="K359" s="128"/>
      <c r="L359" s="126"/>
    </row>
    <row r="360" spans="1:12" s="34" customFormat="1" x14ac:dyDescent="0.15">
      <c r="A360" s="27"/>
      <c r="B360" s="17"/>
      <c r="C360" s="19"/>
      <c r="D360" s="32"/>
      <c r="E360" s="17"/>
      <c r="F360" s="18"/>
      <c r="G360" s="18"/>
      <c r="H360" s="18"/>
      <c r="I360" s="18"/>
      <c r="J360" s="27"/>
      <c r="K360" s="128"/>
      <c r="L360" s="126"/>
    </row>
    <row r="361" spans="1:12" s="34" customFormat="1" x14ac:dyDescent="0.15">
      <c r="A361" s="27"/>
      <c r="B361" s="17"/>
      <c r="C361" s="19"/>
      <c r="D361" s="32"/>
      <c r="E361" s="17"/>
      <c r="F361" s="18"/>
      <c r="G361" s="18"/>
      <c r="H361" s="18"/>
      <c r="I361" s="18"/>
      <c r="J361" s="27"/>
      <c r="K361" s="128"/>
      <c r="L361" s="126"/>
    </row>
    <row r="362" spans="1:12" s="34" customFormat="1" x14ac:dyDescent="0.15">
      <c r="A362" s="27"/>
      <c r="B362" s="17"/>
      <c r="C362" s="19"/>
      <c r="D362" s="32"/>
      <c r="E362" s="17"/>
      <c r="F362" s="18"/>
      <c r="G362" s="18"/>
      <c r="H362" s="18"/>
      <c r="I362" s="18"/>
      <c r="J362" s="27"/>
      <c r="K362" s="128"/>
      <c r="L362" s="126"/>
    </row>
    <row r="363" spans="1:12" s="34" customFormat="1" x14ac:dyDescent="0.15">
      <c r="A363" s="27"/>
      <c r="B363" s="17"/>
      <c r="C363" s="19"/>
      <c r="D363" s="32"/>
      <c r="E363" s="17"/>
      <c r="F363" s="18"/>
      <c r="G363" s="18"/>
      <c r="H363" s="18"/>
      <c r="I363" s="18"/>
      <c r="J363" s="27"/>
      <c r="K363" s="128"/>
      <c r="L363" s="126"/>
    </row>
    <row r="364" spans="1:12" s="34" customFormat="1" x14ac:dyDescent="0.15">
      <c r="A364" s="27"/>
      <c r="B364" s="17"/>
      <c r="C364" s="19"/>
      <c r="D364" s="32"/>
      <c r="E364" s="17"/>
      <c r="F364" s="18"/>
      <c r="G364" s="18"/>
      <c r="H364" s="18"/>
      <c r="I364" s="18"/>
      <c r="J364" s="27"/>
      <c r="K364" s="128"/>
      <c r="L364" s="126"/>
    </row>
    <row r="365" spans="1:12" s="34" customFormat="1" x14ac:dyDescent="0.15">
      <c r="A365" s="27"/>
      <c r="B365" s="17"/>
      <c r="C365" s="19"/>
      <c r="D365" s="32"/>
      <c r="E365" s="17"/>
      <c r="F365" s="18"/>
      <c r="G365" s="18"/>
      <c r="H365" s="18"/>
      <c r="I365" s="18"/>
      <c r="J365" s="27"/>
      <c r="K365" s="128"/>
      <c r="L365" s="126"/>
    </row>
    <row r="366" spans="1:12" s="34" customFormat="1" x14ac:dyDescent="0.15">
      <c r="A366" s="27"/>
      <c r="B366" s="17"/>
      <c r="C366" s="19"/>
      <c r="D366" s="32"/>
      <c r="E366" s="17"/>
      <c r="F366" s="18"/>
      <c r="G366" s="18"/>
      <c r="H366" s="18"/>
      <c r="I366" s="18"/>
      <c r="J366" s="27"/>
      <c r="K366" s="128"/>
      <c r="L366" s="126"/>
    </row>
    <row r="367" spans="1:12" s="34" customFormat="1" x14ac:dyDescent="0.15">
      <c r="A367" s="27"/>
      <c r="B367" s="17"/>
      <c r="C367" s="19"/>
      <c r="D367" s="32"/>
      <c r="E367" s="17"/>
      <c r="F367" s="18"/>
      <c r="G367" s="18"/>
      <c r="H367" s="18"/>
      <c r="I367" s="18"/>
      <c r="J367" s="27"/>
      <c r="K367" s="128"/>
      <c r="L367" s="126"/>
    </row>
    <row r="368" spans="1:12" s="34" customFormat="1" x14ac:dyDescent="0.15">
      <c r="A368" s="27"/>
      <c r="B368" s="17"/>
      <c r="C368" s="19"/>
      <c r="D368" s="32"/>
      <c r="E368" s="17"/>
      <c r="F368" s="18"/>
      <c r="G368" s="18"/>
      <c r="H368" s="18"/>
      <c r="I368" s="18"/>
      <c r="J368" s="27"/>
      <c r="K368" s="128"/>
      <c r="L368" s="126"/>
    </row>
    <row r="369" spans="1:12" s="34" customFormat="1" x14ac:dyDescent="0.15">
      <c r="A369" s="27"/>
      <c r="B369" s="17"/>
      <c r="C369" s="19"/>
      <c r="D369" s="32"/>
      <c r="E369" s="17"/>
      <c r="F369" s="18"/>
      <c r="G369" s="18"/>
      <c r="H369" s="18"/>
      <c r="I369" s="18"/>
      <c r="J369" s="27"/>
      <c r="K369" s="128"/>
      <c r="L369" s="126"/>
    </row>
    <row r="370" spans="1:12" s="34" customFormat="1" x14ac:dyDescent="0.15">
      <c r="A370" s="27"/>
      <c r="B370" s="17"/>
      <c r="C370" s="19"/>
      <c r="D370" s="32"/>
      <c r="E370" s="17"/>
      <c r="F370" s="18"/>
      <c r="G370" s="18"/>
      <c r="H370" s="18"/>
      <c r="I370" s="18"/>
      <c r="J370" s="27"/>
      <c r="K370" s="128"/>
      <c r="L370" s="126"/>
    </row>
    <row r="371" spans="1:12" s="34" customFormat="1" x14ac:dyDescent="0.15">
      <c r="A371" s="27"/>
      <c r="B371" s="17"/>
      <c r="C371" s="19"/>
      <c r="D371" s="32"/>
      <c r="E371" s="17"/>
      <c r="F371" s="18"/>
      <c r="G371" s="18"/>
      <c r="H371" s="18"/>
      <c r="I371" s="18"/>
      <c r="J371" s="27"/>
      <c r="K371" s="128"/>
      <c r="L371" s="126"/>
    </row>
    <row r="372" spans="1:12" s="34" customFormat="1" x14ac:dyDescent="0.15">
      <c r="A372" s="27"/>
      <c r="B372" s="17"/>
      <c r="C372" s="19"/>
      <c r="D372" s="32"/>
      <c r="E372" s="17"/>
      <c r="F372" s="18"/>
      <c r="G372" s="18"/>
      <c r="H372" s="18"/>
      <c r="I372" s="18"/>
      <c r="J372" s="27"/>
      <c r="K372" s="128"/>
      <c r="L372" s="126"/>
    </row>
    <row r="373" spans="1:12" s="34" customFormat="1" x14ac:dyDescent="0.15">
      <c r="A373" s="27"/>
      <c r="B373" s="17"/>
      <c r="C373" s="19"/>
      <c r="D373" s="32"/>
      <c r="E373" s="17"/>
      <c r="F373" s="18"/>
      <c r="G373" s="18"/>
      <c r="H373" s="18"/>
      <c r="I373" s="18"/>
      <c r="J373" s="27"/>
      <c r="K373" s="128"/>
      <c r="L373" s="126"/>
    </row>
    <row r="374" spans="1:12" s="34" customFormat="1" x14ac:dyDescent="0.15">
      <c r="A374" s="27"/>
      <c r="B374" s="17"/>
      <c r="C374" s="19"/>
      <c r="D374" s="32"/>
      <c r="E374" s="17"/>
      <c r="F374" s="18"/>
      <c r="G374" s="18"/>
      <c r="H374" s="18"/>
      <c r="I374" s="18"/>
      <c r="J374" s="27"/>
      <c r="K374" s="128"/>
      <c r="L374" s="126"/>
    </row>
    <row r="375" spans="1:12" s="34" customFormat="1" x14ac:dyDescent="0.15">
      <c r="A375" s="27"/>
      <c r="B375" s="17"/>
      <c r="C375" s="19"/>
      <c r="D375" s="32"/>
      <c r="E375" s="17"/>
      <c r="F375" s="18"/>
      <c r="G375" s="18"/>
      <c r="H375" s="18"/>
      <c r="I375" s="18"/>
      <c r="J375" s="27"/>
      <c r="K375" s="128"/>
      <c r="L375" s="126"/>
    </row>
    <row r="376" spans="1:12" s="34" customFormat="1" x14ac:dyDescent="0.15">
      <c r="A376" s="27"/>
      <c r="B376" s="17"/>
      <c r="C376" s="19"/>
      <c r="D376" s="32"/>
      <c r="E376" s="17"/>
      <c r="F376" s="18"/>
      <c r="G376" s="18"/>
      <c r="H376" s="18"/>
      <c r="I376" s="18"/>
      <c r="J376" s="27"/>
      <c r="K376" s="128"/>
      <c r="L376" s="126"/>
    </row>
    <row r="377" spans="1:12" s="34" customFormat="1" x14ac:dyDescent="0.15">
      <c r="A377" s="27"/>
      <c r="B377" s="17"/>
      <c r="C377" s="19"/>
      <c r="D377" s="32"/>
      <c r="E377" s="17"/>
      <c r="F377" s="18"/>
      <c r="G377" s="18"/>
      <c r="H377" s="18"/>
      <c r="I377" s="18"/>
      <c r="J377" s="27"/>
      <c r="K377" s="128"/>
      <c r="L377" s="126"/>
    </row>
    <row r="378" spans="1:12" s="34" customFormat="1" x14ac:dyDescent="0.15">
      <c r="A378" s="27"/>
      <c r="B378" s="17"/>
      <c r="C378" s="19"/>
      <c r="D378" s="32"/>
      <c r="E378" s="17"/>
      <c r="F378" s="18"/>
      <c r="G378" s="18"/>
      <c r="H378" s="18"/>
      <c r="I378" s="18"/>
      <c r="J378" s="27"/>
      <c r="K378" s="128"/>
      <c r="L378" s="126"/>
    </row>
    <row r="379" spans="1:12" s="34" customFormat="1" x14ac:dyDescent="0.15">
      <c r="A379" s="27"/>
      <c r="B379" s="17"/>
      <c r="C379" s="19"/>
      <c r="D379" s="32"/>
      <c r="E379" s="17"/>
      <c r="F379" s="18"/>
      <c r="G379" s="18"/>
      <c r="H379" s="18"/>
      <c r="I379" s="18"/>
      <c r="J379" s="27"/>
      <c r="K379" s="128"/>
      <c r="L379" s="126"/>
    </row>
    <row r="380" spans="1:12" s="34" customFormat="1" x14ac:dyDescent="0.15">
      <c r="A380" s="27"/>
      <c r="B380" s="17"/>
      <c r="C380" s="19"/>
      <c r="D380" s="32"/>
      <c r="E380" s="17"/>
      <c r="F380" s="18"/>
      <c r="G380" s="18"/>
      <c r="H380" s="18"/>
      <c r="I380" s="18"/>
      <c r="J380" s="27"/>
      <c r="K380" s="128"/>
      <c r="L380" s="126"/>
    </row>
    <row r="381" spans="1:12" s="34" customFormat="1" x14ac:dyDescent="0.15">
      <c r="A381" s="27"/>
      <c r="B381" s="17"/>
      <c r="C381" s="19"/>
      <c r="D381" s="32"/>
      <c r="E381" s="17"/>
      <c r="F381" s="18"/>
      <c r="G381" s="18"/>
      <c r="H381" s="18"/>
      <c r="I381" s="18"/>
      <c r="J381" s="27"/>
      <c r="K381" s="128"/>
      <c r="L381" s="126"/>
    </row>
    <row r="382" spans="1:12" s="34" customFormat="1" x14ac:dyDescent="0.15">
      <c r="A382" s="27"/>
      <c r="B382" s="17"/>
      <c r="C382" s="19"/>
      <c r="D382" s="32"/>
      <c r="E382" s="17"/>
      <c r="F382" s="18"/>
      <c r="G382" s="18"/>
      <c r="H382" s="18"/>
      <c r="I382" s="18"/>
      <c r="J382" s="27"/>
      <c r="K382" s="128"/>
      <c r="L382" s="126"/>
    </row>
    <row r="383" spans="1:12" s="34" customFormat="1" x14ac:dyDescent="0.15">
      <c r="A383" s="27"/>
      <c r="B383" s="17"/>
      <c r="C383" s="19"/>
      <c r="D383" s="32"/>
      <c r="E383" s="17"/>
      <c r="F383" s="18"/>
      <c r="G383" s="18"/>
      <c r="H383" s="18"/>
      <c r="I383" s="18"/>
      <c r="J383" s="27"/>
      <c r="K383" s="128"/>
      <c r="L383" s="126"/>
    </row>
    <row r="384" spans="1:12" s="34" customFormat="1" x14ac:dyDescent="0.15">
      <c r="A384" s="27"/>
      <c r="B384" s="17"/>
      <c r="C384" s="19"/>
      <c r="D384" s="32"/>
      <c r="E384" s="17"/>
      <c r="F384" s="18"/>
      <c r="G384" s="18"/>
      <c r="H384" s="18"/>
      <c r="I384" s="18"/>
      <c r="J384" s="27"/>
      <c r="K384" s="128"/>
      <c r="L384" s="126"/>
    </row>
    <row r="385" spans="1:12" s="34" customFormat="1" x14ac:dyDescent="0.15">
      <c r="A385" s="27"/>
      <c r="B385" s="17"/>
      <c r="C385" s="19"/>
      <c r="D385" s="32"/>
      <c r="E385" s="17"/>
      <c r="F385" s="18"/>
      <c r="G385" s="18"/>
      <c r="H385" s="18"/>
      <c r="I385" s="18"/>
      <c r="J385" s="27"/>
      <c r="K385" s="128"/>
      <c r="L385" s="126"/>
    </row>
    <row r="386" spans="1:12" s="34" customFormat="1" x14ac:dyDescent="0.15">
      <c r="A386" s="27"/>
      <c r="B386" s="17"/>
      <c r="C386" s="19"/>
      <c r="D386" s="32"/>
      <c r="E386" s="17"/>
      <c r="F386" s="18"/>
      <c r="G386" s="18"/>
      <c r="H386" s="18"/>
      <c r="I386" s="18"/>
      <c r="J386" s="27"/>
      <c r="K386" s="128"/>
      <c r="L386" s="126"/>
    </row>
    <row r="387" spans="1:12" s="34" customFormat="1" x14ac:dyDescent="0.15">
      <c r="A387" s="27"/>
      <c r="B387" s="17"/>
      <c r="C387" s="19"/>
      <c r="D387" s="32"/>
      <c r="E387" s="17"/>
      <c r="F387" s="18"/>
      <c r="G387" s="18"/>
      <c r="H387" s="18"/>
      <c r="I387" s="18"/>
      <c r="J387" s="27"/>
      <c r="K387" s="128"/>
      <c r="L387" s="126"/>
    </row>
    <row r="388" spans="1:12" s="34" customFormat="1" x14ac:dyDescent="0.15">
      <c r="A388" s="27"/>
      <c r="B388" s="17"/>
      <c r="C388" s="19"/>
      <c r="D388" s="32"/>
      <c r="E388" s="17"/>
      <c r="F388" s="18"/>
      <c r="G388" s="18"/>
      <c r="H388" s="18"/>
      <c r="I388" s="18"/>
      <c r="J388" s="27"/>
      <c r="K388" s="128"/>
      <c r="L388" s="126"/>
    </row>
    <row r="389" spans="1:12" s="34" customFormat="1" x14ac:dyDescent="0.15">
      <c r="A389" s="27"/>
      <c r="B389" s="17"/>
      <c r="C389" s="19"/>
      <c r="D389" s="32"/>
      <c r="E389" s="17"/>
      <c r="F389" s="18"/>
      <c r="G389" s="18"/>
      <c r="H389" s="18"/>
      <c r="I389" s="18"/>
      <c r="J389" s="27"/>
      <c r="K389" s="128"/>
      <c r="L389" s="126"/>
    </row>
    <row r="390" spans="1:12" s="34" customFormat="1" x14ac:dyDescent="0.15">
      <c r="A390" s="27"/>
      <c r="B390" s="17"/>
      <c r="C390" s="19"/>
      <c r="D390" s="32"/>
      <c r="E390" s="17"/>
      <c r="F390" s="18"/>
      <c r="G390" s="18"/>
      <c r="H390" s="18"/>
      <c r="I390" s="18"/>
      <c r="J390" s="27"/>
      <c r="K390" s="128"/>
      <c r="L390" s="126"/>
    </row>
    <row r="391" spans="1:12" s="34" customFormat="1" x14ac:dyDescent="0.15">
      <c r="A391" s="27"/>
      <c r="B391" s="17"/>
      <c r="C391" s="19"/>
      <c r="D391" s="32"/>
      <c r="E391" s="17"/>
      <c r="F391" s="18"/>
      <c r="G391" s="18"/>
      <c r="H391" s="18"/>
      <c r="I391" s="18"/>
      <c r="J391" s="27"/>
      <c r="K391" s="128"/>
      <c r="L391" s="126"/>
    </row>
    <row r="392" spans="1:12" s="34" customFormat="1" x14ac:dyDescent="0.15">
      <c r="A392" s="27"/>
      <c r="B392" s="17"/>
      <c r="C392" s="19"/>
      <c r="D392" s="32"/>
      <c r="E392" s="17"/>
      <c r="F392" s="18"/>
      <c r="G392" s="18"/>
      <c r="H392" s="18"/>
      <c r="I392" s="18"/>
      <c r="J392" s="27"/>
      <c r="K392" s="128"/>
      <c r="L392" s="126"/>
    </row>
    <row r="393" spans="1:12" s="34" customFormat="1" x14ac:dyDescent="0.15">
      <c r="A393" s="27"/>
      <c r="B393" s="17"/>
      <c r="C393" s="19"/>
      <c r="D393" s="32"/>
      <c r="E393" s="17"/>
      <c r="F393" s="18"/>
      <c r="G393" s="18"/>
      <c r="H393" s="18"/>
      <c r="I393" s="18"/>
      <c r="J393" s="27"/>
      <c r="K393" s="128"/>
      <c r="L393" s="126"/>
    </row>
    <row r="394" spans="1:12" s="34" customFormat="1" x14ac:dyDescent="0.15">
      <c r="A394" s="27"/>
      <c r="B394" s="17"/>
      <c r="C394" s="19"/>
      <c r="D394" s="32"/>
      <c r="E394" s="17"/>
      <c r="F394" s="18"/>
      <c r="G394" s="18"/>
      <c r="H394" s="18"/>
      <c r="I394" s="18"/>
      <c r="J394" s="27"/>
      <c r="K394" s="128"/>
      <c r="L394" s="126"/>
    </row>
    <row r="395" spans="1:12" s="34" customFormat="1" x14ac:dyDescent="0.15">
      <c r="A395" s="27"/>
      <c r="B395" s="17"/>
      <c r="C395" s="19"/>
      <c r="D395" s="32"/>
      <c r="E395" s="17"/>
      <c r="F395" s="18"/>
      <c r="G395" s="18"/>
      <c r="H395" s="18"/>
      <c r="I395" s="18"/>
      <c r="J395" s="27"/>
      <c r="K395" s="128"/>
      <c r="L395" s="126"/>
    </row>
    <row r="396" spans="1:12" s="34" customFormat="1" x14ac:dyDescent="0.15">
      <c r="A396" s="27"/>
      <c r="B396" s="17"/>
      <c r="C396" s="19"/>
      <c r="D396" s="32"/>
      <c r="E396" s="17"/>
      <c r="F396" s="18"/>
      <c r="G396" s="18"/>
      <c r="H396" s="18"/>
      <c r="I396" s="18"/>
      <c r="J396" s="27"/>
      <c r="K396" s="128"/>
      <c r="L396" s="126"/>
    </row>
    <row r="397" spans="1:12" s="34" customFormat="1" x14ac:dyDescent="0.15">
      <c r="A397" s="27"/>
      <c r="B397" s="17"/>
      <c r="C397" s="19"/>
      <c r="D397" s="32"/>
      <c r="E397" s="17"/>
      <c r="F397" s="18"/>
      <c r="G397" s="18"/>
      <c r="H397" s="18"/>
      <c r="I397" s="18"/>
      <c r="J397" s="27"/>
      <c r="K397" s="128"/>
      <c r="L397" s="126"/>
    </row>
    <row r="398" spans="1:12" s="34" customFormat="1" x14ac:dyDescent="0.15">
      <c r="A398" s="27"/>
      <c r="B398" s="17"/>
      <c r="C398" s="19"/>
      <c r="D398" s="32"/>
      <c r="E398" s="17"/>
      <c r="F398" s="18"/>
      <c r="G398" s="18"/>
      <c r="H398" s="18"/>
      <c r="I398" s="18"/>
      <c r="J398" s="27"/>
      <c r="K398" s="128"/>
      <c r="L398" s="126"/>
    </row>
    <row r="399" spans="1:12" s="34" customFormat="1" x14ac:dyDescent="0.15">
      <c r="A399" s="27"/>
      <c r="B399" s="17"/>
      <c r="C399" s="19"/>
      <c r="D399" s="32"/>
      <c r="E399" s="17"/>
      <c r="F399" s="18"/>
      <c r="G399" s="18"/>
      <c r="H399" s="18"/>
      <c r="I399" s="18"/>
      <c r="J399" s="27"/>
      <c r="K399" s="128"/>
      <c r="L399" s="126"/>
    </row>
    <row r="400" spans="1:12" s="34" customFormat="1" x14ac:dyDescent="0.15">
      <c r="A400" s="27"/>
      <c r="B400" s="17"/>
      <c r="C400" s="19"/>
      <c r="D400" s="32"/>
      <c r="E400" s="17"/>
      <c r="F400" s="18"/>
      <c r="G400" s="18"/>
      <c r="H400" s="18"/>
      <c r="I400" s="18"/>
      <c r="J400" s="27"/>
      <c r="K400" s="128"/>
      <c r="L400" s="126"/>
    </row>
    <row r="401" spans="1:13" s="34" customFormat="1" x14ac:dyDescent="0.15">
      <c r="A401" s="27"/>
      <c r="B401" s="17"/>
      <c r="C401" s="19"/>
      <c r="D401" s="32"/>
      <c r="E401" s="17"/>
      <c r="F401" s="18"/>
      <c r="G401" s="18"/>
      <c r="H401" s="18"/>
      <c r="I401" s="18"/>
      <c r="J401" s="27"/>
      <c r="K401" s="128"/>
      <c r="L401" s="126"/>
    </row>
    <row r="402" spans="1:13" s="13" customFormat="1" x14ac:dyDescent="0.15">
      <c r="A402" s="23"/>
      <c r="B402" s="23"/>
      <c r="E402" s="23"/>
      <c r="F402" s="23"/>
      <c r="H402" s="23"/>
      <c r="K402" s="136"/>
      <c r="L402" s="136"/>
    </row>
    <row r="403" spans="1:13" s="13" customFormat="1" x14ac:dyDescent="0.15">
      <c r="A403" s="23"/>
      <c r="B403" s="23"/>
      <c r="E403" s="23"/>
      <c r="F403" s="23"/>
      <c r="H403" s="23"/>
      <c r="K403" s="136"/>
      <c r="L403" s="136"/>
    </row>
    <row r="404" spans="1:13" s="13" customFormat="1" x14ac:dyDescent="0.15">
      <c r="A404" s="23"/>
      <c r="B404" s="23"/>
      <c r="E404" s="23"/>
      <c r="F404" s="23"/>
      <c r="H404" s="23"/>
      <c r="K404" s="136"/>
      <c r="L404" s="136"/>
    </row>
    <row r="405" spans="1:13" x14ac:dyDescent="0.15">
      <c r="A405" s="27"/>
      <c r="B405" s="244"/>
      <c r="C405" s="28"/>
      <c r="D405" s="23"/>
      <c r="E405" s="24"/>
      <c r="F405" s="25"/>
      <c r="G405" s="29"/>
      <c r="H405" s="30"/>
      <c r="I405" s="31"/>
      <c r="J405" s="27"/>
      <c r="K405" s="126"/>
      <c r="L405" s="137"/>
      <c r="M405" s="38"/>
    </row>
  </sheetData>
  <mergeCells count="250">
    <mergeCell ref="C18:C21"/>
    <mergeCell ref="J18:L21"/>
    <mergeCell ref="A40:H40"/>
    <mergeCell ref="C26:L26"/>
    <mergeCell ref="A162:A167"/>
    <mergeCell ref="C54:I54"/>
    <mergeCell ref="J54:L66"/>
    <mergeCell ref="D55:D59"/>
    <mergeCell ref="D89:D94"/>
    <mergeCell ref="D61:D66"/>
    <mergeCell ref="C27:C30"/>
    <mergeCell ref="C79:C84"/>
    <mergeCell ref="A32:L32"/>
    <mergeCell ref="A53:L53"/>
    <mergeCell ref="A18:A21"/>
    <mergeCell ref="A22:H22"/>
    <mergeCell ref="C33:I33"/>
    <mergeCell ref="C38:I38"/>
    <mergeCell ref="A148:F148"/>
    <mergeCell ref="D294:D296"/>
    <mergeCell ref="C261:I261"/>
    <mergeCell ref="C230:L230"/>
    <mergeCell ref="H169:L171"/>
    <mergeCell ref="H149:L151"/>
    <mergeCell ref="C161:L161"/>
    <mergeCell ref="A152:L152"/>
    <mergeCell ref="H157:L159"/>
    <mergeCell ref="D157:D159"/>
    <mergeCell ref="A157:A159"/>
    <mergeCell ref="A149:A151"/>
    <mergeCell ref="A156:H156"/>
    <mergeCell ref="J154:L155"/>
    <mergeCell ref="D149:D151"/>
    <mergeCell ref="C153:L153"/>
    <mergeCell ref="A168:H168"/>
    <mergeCell ref="A172:L172"/>
    <mergeCell ref="C173:L173"/>
    <mergeCell ref="C174:I174"/>
    <mergeCell ref="J174:L186"/>
    <mergeCell ref="D169:D171"/>
    <mergeCell ref="C291:I291"/>
    <mergeCell ref="G148:H148"/>
    <mergeCell ref="A1:L1"/>
    <mergeCell ref="A2:L2"/>
    <mergeCell ref="C3:I3"/>
    <mergeCell ref="C8:L8"/>
    <mergeCell ref="J10:L11"/>
    <mergeCell ref="C17:L17"/>
    <mergeCell ref="A6:K6"/>
    <mergeCell ref="D13:D15"/>
    <mergeCell ref="A7:K7"/>
    <mergeCell ref="A13:A15"/>
    <mergeCell ref="H13:L15"/>
    <mergeCell ref="A16:L16"/>
    <mergeCell ref="A12:H12"/>
    <mergeCell ref="C9:L9"/>
    <mergeCell ref="C10:I10"/>
    <mergeCell ref="A41:A43"/>
    <mergeCell ref="D41:D43"/>
    <mergeCell ref="H41:L43"/>
    <mergeCell ref="C61:C66"/>
    <mergeCell ref="C100:L100"/>
    <mergeCell ref="A95:H95"/>
    <mergeCell ref="A27:A30"/>
    <mergeCell ref="J27:L30"/>
    <mergeCell ref="A31:H31"/>
    <mergeCell ref="C89:C94"/>
    <mergeCell ref="A87:L87"/>
    <mergeCell ref="C60:I60"/>
    <mergeCell ref="D34:D37"/>
    <mergeCell ref="A33:A37"/>
    <mergeCell ref="J33:L39"/>
    <mergeCell ref="A85:H85"/>
    <mergeCell ref="A52:H52"/>
    <mergeCell ref="C72:L72"/>
    <mergeCell ref="A73:A84"/>
    <mergeCell ref="C88:I88"/>
    <mergeCell ref="A46:A51"/>
    <mergeCell ref="D46:D51"/>
    <mergeCell ref="J46:L51"/>
    <mergeCell ref="D73:D84"/>
    <mergeCell ref="C120:I120"/>
    <mergeCell ref="C128:I128"/>
    <mergeCell ref="J120:L147"/>
    <mergeCell ref="C127:I127"/>
    <mergeCell ref="A129:A147"/>
    <mergeCell ref="D121:D126"/>
    <mergeCell ref="H96:L99"/>
    <mergeCell ref="D101:D106"/>
    <mergeCell ref="D18:D21"/>
    <mergeCell ref="J101:L106"/>
    <mergeCell ref="A121:A126"/>
    <mergeCell ref="A101:A106"/>
    <mergeCell ref="A114:G114"/>
    <mergeCell ref="A54:A66"/>
    <mergeCell ref="J88:L94"/>
    <mergeCell ref="A89:A94"/>
    <mergeCell ref="A108:L108"/>
    <mergeCell ref="C109:L109"/>
    <mergeCell ref="J110:L113"/>
    <mergeCell ref="A115:A117"/>
    <mergeCell ref="H115:L117"/>
    <mergeCell ref="D115:D117"/>
    <mergeCell ref="D110:D113"/>
    <mergeCell ref="C45:L45"/>
    <mergeCell ref="A337:K337"/>
    <mergeCell ref="A336:L336"/>
    <mergeCell ref="H329:L331"/>
    <mergeCell ref="A314:H314"/>
    <mergeCell ref="A321:H321"/>
    <mergeCell ref="A328:H328"/>
    <mergeCell ref="A329:A331"/>
    <mergeCell ref="D329:D331"/>
    <mergeCell ref="A335:H335"/>
    <mergeCell ref="C333:L333"/>
    <mergeCell ref="J320:L320"/>
    <mergeCell ref="J327:L327"/>
    <mergeCell ref="D315:D317"/>
    <mergeCell ref="J313:L313"/>
    <mergeCell ref="A304:L304"/>
    <mergeCell ref="C312:L312"/>
    <mergeCell ref="A311:L311"/>
    <mergeCell ref="C319:L319"/>
    <mergeCell ref="A318:L318"/>
    <mergeCell ref="C326:L326"/>
    <mergeCell ref="A325:L325"/>
    <mergeCell ref="H322:L324"/>
    <mergeCell ref="A322:A324"/>
    <mergeCell ref="D322:D324"/>
    <mergeCell ref="H315:L317"/>
    <mergeCell ref="A315:A317"/>
    <mergeCell ref="C305:L305"/>
    <mergeCell ref="H294:L296"/>
    <mergeCell ref="A293:H293"/>
    <mergeCell ref="A300:H300"/>
    <mergeCell ref="A307:H307"/>
    <mergeCell ref="D308:D310"/>
    <mergeCell ref="D301:D303"/>
    <mergeCell ref="A301:A303"/>
    <mergeCell ref="A285:H285"/>
    <mergeCell ref="A278:H278"/>
    <mergeCell ref="H279:L281"/>
    <mergeCell ref="A282:L282"/>
    <mergeCell ref="C283:L283"/>
    <mergeCell ref="C290:L290"/>
    <mergeCell ref="A289:L289"/>
    <mergeCell ref="H286:L288"/>
    <mergeCell ref="A286:A288"/>
    <mergeCell ref="D286:D288"/>
    <mergeCell ref="A308:A310"/>
    <mergeCell ref="H301:L303"/>
    <mergeCell ref="C298:L298"/>
    <mergeCell ref="A297:L297"/>
    <mergeCell ref="J299:L299"/>
    <mergeCell ref="J306:L306"/>
    <mergeCell ref="H308:L310"/>
    <mergeCell ref="D250:D252"/>
    <mergeCell ref="A264:A266"/>
    <mergeCell ref="A263:H263"/>
    <mergeCell ref="C254:L254"/>
    <mergeCell ref="A259:L259"/>
    <mergeCell ref="H256:L258"/>
    <mergeCell ref="A256:A258"/>
    <mergeCell ref="D256:D258"/>
    <mergeCell ref="C260:L260"/>
    <mergeCell ref="J261:L262"/>
    <mergeCell ref="J284:L284"/>
    <mergeCell ref="H264:L266"/>
    <mergeCell ref="C268:L268"/>
    <mergeCell ref="J269:L270"/>
    <mergeCell ref="H272:L274"/>
    <mergeCell ref="J277:L277"/>
    <mergeCell ref="D272:D274"/>
    <mergeCell ref="D269:D270"/>
    <mergeCell ref="A275:L275"/>
    <mergeCell ref="C276:L276"/>
    <mergeCell ref="A271:H271"/>
    <mergeCell ref="A272:A274"/>
    <mergeCell ref="J334:L334"/>
    <mergeCell ref="J291:L292"/>
    <mergeCell ref="A294:A296"/>
    <mergeCell ref="H226:L228"/>
    <mergeCell ref="A226:A228"/>
    <mergeCell ref="D226:D228"/>
    <mergeCell ref="D239:D243"/>
    <mergeCell ref="A239:A243"/>
    <mergeCell ref="J239:L243"/>
    <mergeCell ref="A234:A236"/>
    <mergeCell ref="A248:L248"/>
    <mergeCell ref="H245:L247"/>
    <mergeCell ref="A244:H244"/>
    <mergeCell ref="C238:L238"/>
    <mergeCell ref="H234:L236"/>
    <mergeCell ref="A237:L237"/>
    <mergeCell ref="A250:A252"/>
    <mergeCell ref="D245:D247"/>
    <mergeCell ref="A245:A247"/>
    <mergeCell ref="A267:L267"/>
    <mergeCell ref="C249:L249"/>
    <mergeCell ref="A253:L253"/>
    <mergeCell ref="H250:L252"/>
    <mergeCell ref="D264:D266"/>
    <mergeCell ref="D234:D236"/>
    <mergeCell ref="C231:I231"/>
    <mergeCell ref="J231:L232"/>
    <mergeCell ref="A233:H233"/>
    <mergeCell ref="H188:L190"/>
    <mergeCell ref="A229:L229"/>
    <mergeCell ref="A214:A215"/>
    <mergeCell ref="D205:D216"/>
    <mergeCell ref="C222:L222"/>
    <mergeCell ref="A221:L221"/>
    <mergeCell ref="H218:L220"/>
    <mergeCell ref="A217:H217"/>
    <mergeCell ref="A225:H225"/>
    <mergeCell ref="D218:D220"/>
    <mergeCell ref="J223:L224"/>
    <mergeCell ref="C223:I223"/>
    <mergeCell ref="A218:A220"/>
    <mergeCell ref="A210:A212"/>
    <mergeCell ref="A203:L203"/>
    <mergeCell ref="H200:L202"/>
    <mergeCell ref="A200:A202"/>
    <mergeCell ref="A193:A198"/>
    <mergeCell ref="A199:H199"/>
    <mergeCell ref="D200:D202"/>
    <mergeCell ref="A96:A99"/>
    <mergeCell ref="D96:D99"/>
    <mergeCell ref="K73:L84"/>
    <mergeCell ref="C55:C59"/>
    <mergeCell ref="C73:C77"/>
    <mergeCell ref="A67:H67"/>
    <mergeCell ref="C204:L204"/>
    <mergeCell ref="J205:L216"/>
    <mergeCell ref="C101:C106"/>
    <mergeCell ref="A107:H107"/>
    <mergeCell ref="A169:A171"/>
    <mergeCell ref="D162:D167"/>
    <mergeCell ref="A160:L160"/>
    <mergeCell ref="D175:D186"/>
    <mergeCell ref="A174:A186"/>
    <mergeCell ref="A187:H187"/>
    <mergeCell ref="D193:D198"/>
    <mergeCell ref="D188:D190"/>
    <mergeCell ref="A191:L191"/>
    <mergeCell ref="C192:L192"/>
    <mergeCell ref="J193:L198"/>
    <mergeCell ref="D129:D147"/>
    <mergeCell ref="A118:L118"/>
    <mergeCell ref="C119:L119"/>
  </mergeCells>
  <pageMargins left="0.70866141732283472" right="0.70866141732283472" top="0.74803149606299213" bottom="0.74803149606299213" header="0.31496062992125984" footer="0.31496062992125984"/>
  <pageSetup scale="87" orientation="portrait" r:id="rId1"/>
  <headerFooter>
    <oddFooter>&amp;C&amp;"Avenir LT Std 35 Light,Regular"&amp;8© Myriad Geometries</oddFooter>
  </headerFooter>
  <colBreaks count="1" manualBreakCount="1">
    <brk id="1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5702"/>
  <sheetViews>
    <sheetView view="pageBreakPreview" zoomScaleSheetLayoutView="100" workbookViewId="0">
      <selection activeCell="C8" sqref="C8"/>
    </sheetView>
  </sheetViews>
  <sheetFormatPr defaultColWidth="9.203125" defaultRowHeight="12.75" x14ac:dyDescent="0.15"/>
  <cols>
    <col min="1" max="1" width="6.59375" style="9" customWidth="1"/>
    <col min="2" max="2" width="46.296875" style="1" customWidth="1"/>
    <col min="3" max="3" width="32.97265625" style="1" customWidth="1"/>
    <col min="4" max="4" width="7.5546875" style="1" customWidth="1"/>
    <col min="5" max="5" width="12.2265625" style="1" customWidth="1"/>
    <col min="6" max="6" width="5.6328125" style="2" customWidth="1"/>
    <col min="7" max="7" width="11.67578125" style="2" customWidth="1"/>
    <col min="8" max="8" width="11.5390625" style="2" customWidth="1"/>
    <col min="9" max="9" width="11.8125" style="1" bestFit="1" customWidth="1"/>
    <col min="10" max="10" width="9.33984375" style="1" bestFit="1" customWidth="1"/>
    <col min="11" max="16384" width="9.203125" style="1"/>
  </cols>
  <sheetData>
    <row r="1" spans="1:17" ht="3" customHeight="1" x14ac:dyDescent="0.15"/>
    <row r="2" spans="1:17" s="13" customFormat="1" ht="53.85" customHeight="1" x14ac:dyDescent="0.15">
      <c r="A2" s="866" t="s">
        <v>366</v>
      </c>
      <c r="B2" s="867"/>
      <c r="C2" s="868"/>
      <c r="D2" s="12"/>
      <c r="E2" s="12"/>
      <c r="F2" s="12"/>
      <c r="G2" s="12"/>
      <c r="H2" s="12"/>
      <c r="I2" s="12"/>
      <c r="J2" s="12"/>
      <c r="L2" s="14"/>
      <c r="M2" s="14"/>
      <c r="N2" s="14"/>
      <c r="O2" s="14"/>
      <c r="P2" s="14"/>
      <c r="Q2" s="14"/>
    </row>
    <row r="3" spans="1:17" x14ac:dyDescent="0.15">
      <c r="A3" s="869" t="s">
        <v>323</v>
      </c>
      <c r="B3" s="870"/>
      <c r="C3" s="871"/>
      <c r="D3" s="3"/>
      <c r="G3" s="4"/>
      <c r="H3" s="4"/>
    </row>
    <row r="4" spans="1:17" s="6" customFormat="1" x14ac:dyDescent="0.15">
      <c r="A4" s="15" t="s">
        <v>27</v>
      </c>
      <c r="B4" s="5" t="s">
        <v>28</v>
      </c>
      <c r="C4" s="5" t="s">
        <v>29</v>
      </c>
      <c r="F4" s="7"/>
      <c r="G4" s="7"/>
      <c r="H4" s="7"/>
    </row>
    <row r="5" spans="1:17" s="6" customFormat="1" x14ac:dyDescent="0.15">
      <c r="A5" s="863"/>
      <c r="B5" s="864"/>
      <c r="C5" s="865"/>
      <c r="F5" s="7"/>
      <c r="G5" s="7"/>
      <c r="H5" s="7"/>
    </row>
    <row r="6" spans="1:17" x14ac:dyDescent="0.15">
      <c r="A6" s="141">
        <v>1</v>
      </c>
      <c r="B6" s="142" t="s">
        <v>309</v>
      </c>
      <c r="C6" s="144" t="e">
        <f>'TENDER BASEMENT'!#REF!</f>
        <v>#REF!</v>
      </c>
      <c r="E6" s="8"/>
      <c r="G6" s="4"/>
      <c r="H6" s="4"/>
    </row>
    <row r="7" spans="1:17" x14ac:dyDescent="0.15">
      <c r="A7" s="872"/>
      <c r="B7" s="860"/>
      <c r="C7" s="873"/>
      <c r="E7" s="8"/>
      <c r="G7" s="4"/>
      <c r="H7" s="4"/>
    </row>
    <row r="8" spans="1:17" x14ac:dyDescent="0.15">
      <c r="A8" s="141">
        <v>2</v>
      </c>
      <c r="B8" s="142" t="s">
        <v>49</v>
      </c>
      <c r="C8" s="144">
        <f>'TENDER G.F'!G179</f>
        <v>0</v>
      </c>
      <c r="E8" s="8"/>
      <c r="G8" s="4"/>
      <c r="H8" s="4"/>
    </row>
    <row r="9" spans="1:17" x14ac:dyDescent="0.15">
      <c r="A9" s="872"/>
      <c r="B9" s="860"/>
      <c r="C9" s="873"/>
      <c r="E9" s="8"/>
      <c r="G9" s="4"/>
      <c r="H9" s="4"/>
    </row>
    <row r="10" spans="1:17" x14ac:dyDescent="0.15">
      <c r="A10" s="141">
        <v>3</v>
      </c>
      <c r="B10" s="142" t="s">
        <v>308</v>
      </c>
      <c r="C10" s="144">
        <f>'TENDER F,F,'!G157</f>
        <v>0</v>
      </c>
      <c r="E10" s="8"/>
      <c r="G10" s="4"/>
      <c r="H10" s="4"/>
    </row>
    <row r="11" spans="1:17" x14ac:dyDescent="0.15">
      <c r="A11" s="872"/>
      <c r="B11" s="860"/>
      <c r="C11" s="873"/>
      <c r="E11" s="8"/>
      <c r="G11" s="4"/>
      <c r="H11" s="4"/>
    </row>
    <row r="12" spans="1:17" x14ac:dyDescent="0.15">
      <c r="A12" s="141">
        <v>4</v>
      </c>
      <c r="B12" s="143" t="s">
        <v>173</v>
      </c>
      <c r="C12" s="145">
        <f>'TENDER S.F'!G157</f>
        <v>0</v>
      </c>
      <c r="E12" s="8"/>
      <c r="G12" s="4"/>
      <c r="H12" s="4"/>
    </row>
    <row r="13" spans="1:17" x14ac:dyDescent="0.15">
      <c r="A13" s="874"/>
      <c r="B13" s="859"/>
      <c r="C13" s="875"/>
      <c r="E13" s="8"/>
      <c r="G13" s="4"/>
      <c r="H13" s="4"/>
    </row>
    <row r="14" spans="1:17" x14ac:dyDescent="0.15">
      <c r="A14" s="141">
        <v>5</v>
      </c>
      <c r="B14" s="143" t="s">
        <v>365</v>
      </c>
      <c r="C14" s="145">
        <f>'TENDER TERRECE '!G117</f>
        <v>0</v>
      </c>
      <c r="E14" s="8"/>
      <c r="G14" s="4"/>
      <c r="H14" s="4"/>
    </row>
    <row r="15" spans="1:17" x14ac:dyDescent="0.15">
      <c r="A15" s="874"/>
      <c r="B15" s="859"/>
      <c r="C15" s="875"/>
      <c r="E15" s="8"/>
      <c r="G15" s="4"/>
      <c r="H15" s="4"/>
    </row>
    <row r="16" spans="1:17" ht="27" customHeight="1" x14ac:dyDescent="0.15">
      <c r="A16" s="861" t="s">
        <v>324</v>
      </c>
      <c r="B16" s="862"/>
      <c r="C16" s="146" t="e">
        <f>C8+C10+C12+C14+C6</f>
        <v>#REF!</v>
      </c>
      <c r="E16" s="8"/>
      <c r="G16" s="4"/>
      <c r="H16" s="4"/>
    </row>
    <row r="17" spans="1:8" x14ac:dyDescent="0.15">
      <c r="A17" s="859"/>
      <c r="B17" s="859"/>
      <c r="C17" s="859"/>
      <c r="E17" s="8"/>
      <c r="G17" s="4"/>
      <c r="H17" s="4"/>
    </row>
    <row r="18" spans="1:8" x14ac:dyDescent="0.15">
      <c r="A18" s="860"/>
      <c r="B18" s="860"/>
      <c r="C18" s="860"/>
      <c r="E18" s="8"/>
      <c r="G18" s="4"/>
      <c r="H18" s="4"/>
    </row>
    <row r="19" spans="1:8" x14ac:dyDescent="0.15">
      <c r="A19" s="860"/>
      <c r="B19" s="860"/>
      <c r="C19" s="860"/>
      <c r="E19" s="8"/>
      <c r="G19" s="4"/>
      <c r="H19" s="4"/>
    </row>
    <row r="20" spans="1:8" x14ac:dyDescent="0.15">
      <c r="A20" s="860"/>
      <c r="B20" s="860"/>
      <c r="C20" s="860"/>
      <c r="E20" s="8"/>
      <c r="G20" s="4"/>
      <c r="H20" s="4"/>
    </row>
    <row r="21" spans="1:8" x14ac:dyDescent="0.15">
      <c r="A21" s="860"/>
      <c r="B21" s="860"/>
      <c r="C21" s="860"/>
      <c r="E21" s="8"/>
      <c r="G21" s="4"/>
      <c r="H21" s="4"/>
    </row>
    <row r="22" spans="1:8" x14ac:dyDescent="0.15">
      <c r="A22" s="860"/>
      <c r="B22" s="860"/>
      <c r="C22" s="860"/>
      <c r="E22" s="8"/>
      <c r="G22" s="4"/>
      <c r="H22" s="4"/>
    </row>
    <row r="23" spans="1:8" x14ac:dyDescent="0.15">
      <c r="A23" s="860"/>
      <c r="B23" s="860"/>
      <c r="C23" s="860"/>
      <c r="E23" s="8"/>
      <c r="G23" s="4"/>
      <c r="H23" s="4"/>
    </row>
    <row r="24" spans="1:8" x14ac:dyDescent="0.15">
      <c r="A24" s="860"/>
      <c r="B24" s="860"/>
      <c r="C24" s="860"/>
      <c r="E24" s="8"/>
      <c r="G24" s="4"/>
      <c r="H24" s="4"/>
    </row>
    <row r="25" spans="1:8" x14ac:dyDescent="0.15">
      <c r="A25" s="860"/>
      <c r="B25" s="860"/>
      <c r="C25" s="860"/>
      <c r="E25" s="8"/>
      <c r="G25" s="4"/>
      <c r="H25" s="4"/>
    </row>
    <row r="26" spans="1:8" x14ac:dyDescent="0.15">
      <c r="A26" s="860"/>
      <c r="B26" s="860"/>
      <c r="C26" s="860"/>
      <c r="E26" s="8"/>
      <c r="G26" s="4"/>
      <c r="H26" s="4"/>
    </row>
    <row r="27" spans="1:8" ht="10.5" customHeight="1" x14ac:dyDescent="0.15">
      <c r="A27" s="860"/>
      <c r="B27" s="860"/>
      <c r="C27" s="860"/>
      <c r="E27" s="8"/>
      <c r="G27" s="4"/>
      <c r="H27" s="4"/>
    </row>
    <row r="28" spans="1:8" x14ac:dyDescent="0.15">
      <c r="A28" s="860"/>
      <c r="B28" s="860"/>
      <c r="C28" s="860"/>
      <c r="E28" s="8"/>
      <c r="G28" s="4"/>
      <c r="H28" s="4"/>
    </row>
    <row r="29" spans="1:8" x14ac:dyDescent="0.15">
      <c r="A29" s="860"/>
      <c r="B29" s="860"/>
      <c r="C29" s="860"/>
      <c r="E29" s="8"/>
      <c r="G29" s="4"/>
      <c r="H29" s="4"/>
    </row>
    <row r="30" spans="1:8" x14ac:dyDescent="0.15">
      <c r="A30" s="860"/>
      <c r="B30" s="860"/>
      <c r="C30" s="860"/>
      <c r="E30" s="8"/>
      <c r="G30" s="4"/>
      <c r="H30" s="4"/>
    </row>
    <row r="31" spans="1:8" x14ac:dyDescent="0.15">
      <c r="A31" s="860"/>
      <c r="B31" s="860"/>
      <c r="C31" s="860"/>
      <c r="E31" s="8"/>
      <c r="G31" s="4"/>
      <c r="H31" s="4"/>
    </row>
    <row r="32" spans="1:8" x14ac:dyDescent="0.15">
      <c r="A32" s="860"/>
      <c r="B32" s="860"/>
      <c r="C32" s="860"/>
      <c r="E32" s="8"/>
      <c r="G32" s="4"/>
      <c r="H32" s="4"/>
    </row>
    <row r="33" spans="1:8" x14ac:dyDescent="0.15">
      <c r="A33" s="860"/>
      <c r="B33" s="860"/>
      <c r="C33" s="860"/>
      <c r="E33" s="8"/>
      <c r="G33" s="4"/>
      <c r="H33" s="4"/>
    </row>
    <row r="34" spans="1:8" x14ac:dyDescent="0.15">
      <c r="A34" s="860"/>
      <c r="B34" s="860"/>
      <c r="C34" s="860"/>
      <c r="D34" s="10"/>
      <c r="E34" s="10"/>
      <c r="F34" s="10"/>
      <c r="G34" s="10"/>
      <c r="H34" s="4"/>
    </row>
    <row r="35" spans="1:8" x14ac:dyDescent="0.15">
      <c r="A35" s="860"/>
      <c r="B35" s="860"/>
      <c r="C35" s="860"/>
      <c r="E35" s="8"/>
      <c r="G35" s="4"/>
      <c r="H35" s="4"/>
    </row>
    <row r="36" spans="1:8" x14ac:dyDescent="0.15">
      <c r="A36" s="860"/>
      <c r="B36" s="860"/>
      <c r="C36" s="860"/>
      <c r="D36" s="11"/>
      <c r="E36" s="8"/>
      <c r="G36" s="4"/>
      <c r="H36" s="4"/>
    </row>
    <row r="37" spans="1:8" x14ac:dyDescent="0.15">
      <c r="A37" s="860"/>
      <c r="B37" s="860"/>
      <c r="C37" s="860"/>
      <c r="G37" s="4"/>
      <c r="H37" s="4"/>
    </row>
    <row r="38" spans="1:8" x14ac:dyDescent="0.15">
      <c r="A38" s="860"/>
      <c r="B38" s="860"/>
      <c r="C38" s="860"/>
      <c r="G38" s="4"/>
      <c r="H38" s="4"/>
    </row>
    <row r="39" spans="1:8" x14ac:dyDescent="0.15">
      <c r="A39" s="860"/>
      <c r="B39" s="860"/>
      <c r="C39" s="860"/>
      <c r="G39" s="4"/>
      <c r="H39" s="4"/>
    </row>
    <row r="40" spans="1:8" x14ac:dyDescent="0.15">
      <c r="A40" s="860"/>
      <c r="B40" s="860"/>
      <c r="C40" s="860"/>
      <c r="G40" s="4"/>
      <c r="H40" s="4"/>
    </row>
    <row r="41" spans="1:8" x14ac:dyDescent="0.15">
      <c r="A41" s="860"/>
      <c r="B41" s="860"/>
      <c r="C41" s="860"/>
      <c r="G41" s="4"/>
      <c r="H41" s="4"/>
    </row>
    <row r="42" spans="1:8" x14ac:dyDescent="0.15">
      <c r="A42" s="860"/>
      <c r="B42" s="860"/>
      <c r="C42" s="860"/>
      <c r="G42" s="4"/>
      <c r="H42" s="4"/>
    </row>
    <row r="43" spans="1:8" x14ac:dyDescent="0.15">
      <c r="A43" s="860"/>
      <c r="B43" s="860"/>
      <c r="C43" s="860"/>
      <c r="G43" s="4"/>
      <c r="H43" s="4"/>
    </row>
    <row r="44" spans="1:8" x14ac:dyDescent="0.15">
      <c r="A44" s="860"/>
      <c r="B44" s="860"/>
      <c r="C44" s="860"/>
      <c r="F44" s="1"/>
      <c r="G44" s="4"/>
      <c r="H44" s="4"/>
    </row>
    <row r="45" spans="1:8" x14ac:dyDescent="0.15">
      <c r="A45" s="860"/>
      <c r="B45" s="860"/>
      <c r="C45" s="860"/>
      <c r="F45" s="1"/>
      <c r="G45" s="4"/>
      <c r="H45" s="4"/>
    </row>
    <row r="46" spans="1:8" x14ac:dyDescent="0.15">
      <c r="A46" s="860"/>
      <c r="B46" s="860"/>
      <c r="C46" s="860"/>
      <c r="F46" s="1"/>
      <c r="G46" s="4"/>
      <c r="H46" s="4"/>
    </row>
    <row r="47" spans="1:8" x14ac:dyDescent="0.15">
      <c r="A47" s="1"/>
      <c r="F47" s="1"/>
      <c r="G47" s="4"/>
      <c r="H47" s="4"/>
    </row>
    <row r="48" spans="1:8" x14ac:dyDescent="0.15">
      <c r="A48" s="1"/>
      <c r="F48" s="1"/>
      <c r="G48" s="4"/>
      <c r="H48" s="4"/>
    </row>
    <row r="49" spans="1:8" x14ac:dyDescent="0.15">
      <c r="A49" s="1"/>
      <c r="F49" s="1"/>
      <c r="G49" s="4"/>
      <c r="H49" s="4"/>
    </row>
    <row r="50" spans="1:8" x14ac:dyDescent="0.15">
      <c r="G50" s="4"/>
      <c r="H50" s="4"/>
    </row>
    <row r="51" spans="1:8" x14ac:dyDescent="0.15">
      <c r="G51" s="4"/>
      <c r="H51" s="4"/>
    </row>
    <row r="52" spans="1:8" x14ac:dyDescent="0.15">
      <c r="A52" s="1"/>
      <c r="F52" s="1"/>
      <c r="G52" s="4"/>
      <c r="H52" s="4"/>
    </row>
    <row r="53" spans="1:8" x14ac:dyDescent="0.15">
      <c r="A53" s="1"/>
      <c r="F53" s="1"/>
      <c r="G53" s="4"/>
      <c r="H53" s="4"/>
    </row>
    <row r="54" spans="1:8" x14ac:dyDescent="0.15">
      <c r="A54" s="1"/>
      <c r="F54" s="1"/>
      <c r="G54" s="4"/>
      <c r="H54" s="4"/>
    </row>
    <row r="55" spans="1:8" x14ac:dyDescent="0.15">
      <c r="A55" s="1"/>
      <c r="F55" s="1"/>
      <c r="G55" s="4"/>
      <c r="H55" s="4"/>
    </row>
    <row r="56" spans="1:8" x14ac:dyDescent="0.15">
      <c r="A56" s="1"/>
      <c r="F56" s="1"/>
      <c r="G56" s="4"/>
      <c r="H56" s="4"/>
    </row>
    <row r="57" spans="1:8" x14ac:dyDescent="0.15">
      <c r="A57" s="1"/>
      <c r="F57" s="1"/>
      <c r="G57" s="4"/>
      <c r="H57" s="4"/>
    </row>
    <row r="58" spans="1:8" x14ac:dyDescent="0.15">
      <c r="A58" s="1"/>
      <c r="F58" s="1"/>
      <c r="G58" s="4"/>
      <c r="H58" s="4"/>
    </row>
    <row r="59" spans="1:8" x14ac:dyDescent="0.15">
      <c r="A59" s="1"/>
      <c r="F59" s="1"/>
      <c r="G59" s="4"/>
      <c r="H59" s="4"/>
    </row>
    <row r="60" spans="1:8" x14ac:dyDescent="0.15">
      <c r="A60" s="1"/>
      <c r="F60" s="1"/>
      <c r="G60" s="4"/>
      <c r="H60" s="4"/>
    </row>
    <row r="61" spans="1:8" x14ac:dyDescent="0.15">
      <c r="A61" s="1"/>
      <c r="F61" s="1"/>
      <c r="G61" s="4"/>
      <c r="H61" s="4"/>
    </row>
    <row r="62" spans="1:8" x14ac:dyDescent="0.15">
      <c r="A62" s="1"/>
      <c r="F62" s="1"/>
      <c r="G62" s="4"/>
      <c r="H62" s="4"/>
    </row>
    <row r="63" spans="1:8" x14ac:dyDescent="0.15">
      <c r="A63" s="1"/>
      <c r="F63" s="1"/>
      <c r="G63" s="4"/>
      <c r="H63" s="4"/>
    </row>
    <row r="64" spans="1:8" x14ac:dyDescent="0.15">
      <c r="A64" s="1"/>
      <c r="F64" s="1"/>
      <c r="G64" s="4"/>
      <c r="H64" s="4"/>
    </row>
    <row r="65" spans="1:8" x14ac:dyDescent="0.15">
      <c r="A65" s="1"/>
      <c r="F65" s="1"/>
      <c r="G65" s="4"/>
      <c r="H65" s="4"/>
    </row>
    <row r="66" spans="1:8" x14ac:dyDescent="0.15">
      <c r="A66" s="1"/>
      <c r="F66" s="1"/>
      <c r="G66" s="4"/>
      <c r="H66" s="4"/>
    </row>
    <row r="67" spans="1:8" x14ac:dyDescent="0.15">
      <c r="A67" s="1"/>
      <c r="F67" s="1"/>
      <c r="G67" s="4"/>
      <c r="H67" s="4"/>
    </row>
    <row r="68" spans="1:8" x14ac:dyDescent="0.15">
      <c r="A68" s="1"/>
      <c r="F68" s="1"/>
      <c r="G68" s="4"/>
      <c r="H68" s="4"/>
    </row>
    <row r="69" spans="1:8" x14ac:dyDescent="0.15">
      <c r="A69" s="1"/>
      <c r="F69" s="1"/>
      <c r="G69" s="4"/>
      <c r="H69" s="4"/>
    </row>
    <row r="70" spans="1:8" x14ac:dyDescent="0.15">
      <c r="A70" s="1"/>
      <c r="F70" s="1"/>
      <c r="G70" s="4"/>
      <c r="H70" s="4"/>
    </row>
    <row r="71" spans="1:8" x14ac:dyDescent="0.15">
      <c r="A71" s="1"/>
      <c r="F71" s="1"/>
      <c r="G71" s="4"/>
      <c r="H71" s="4"/>
    </row>
    <row r="72" spans="1:8" x14ac:dyDescent="0.15">
      <c r="A72" s="1"/>
      <c r="F72" s="1"/>
      <c r="G72" s="4"/>
      <c r="H72" s="4"/>
    </row>
    <row r="73" spans="1:8" x14ac:dyDescent="0.15">
      <c r="A73" s="1"/>
      <c r="F73" s="1"/>
      <c r="G73" s="4"/>
      <c r="H73" s="4"/>
    </row>
    <row r="74" spans="1:8" x14ac:dyDescent="0.15">
      <c r="A74" s="1"/>
      <c r="F74" s="1"/>
      <c r="G74" s="4"/>
      <c r="H74" s="4"/>
    </row>
    <row r="75" spans="1:8" x14ac:dyDescent="0.15">
      <c r="A75" s="1"/>
      <c r="F75" s="1"/>
      <c r="G75" s="4"/>
      <c r="H75" s="4"/>
    </row>
    <row r="76" spans="1:8" x14ac:dyDescent="0.15">
      <c r="A76" s="1"/>
      <c r="F76" s="1"/>
      <c r="G76" s="4"/>
      <c r="H76" s="4"/>
    </row>
    <row r="77" spans="1:8" x14ac:dyDescent="0.15">
      <c r="A77" s="1"/>
      <c r="F77" s="1"/>
      <c r="G77" s="4"/>
      <c r="H77" s="4"/>
    </row>
    <row r="78" spans="1:8" x14ac:dyDescent="0.15">
      <c r="A78" s="1"/>
      <c r="F78" s="1"/>
      <c r="G78" s="4"/>
      <c r="H78" s="4"/>
    </row>
    <row r="79" spans="1:8" x14ac:dyDescent="0.15">
      <c r="A79" s="1"/>
      <c r="F79" s="1"/>
      <c r="G79" s="4"/>
      <c r="H79" s="4"/>
    </row>
    <row r="80" spans="1:8" x14ac:dyDescent="0.15">
      <c r="A80" s="1"/>
      <c r="F80" s="1"/>
      <c r="G80" s="4"/>
      <c r="H80" s="4"/>
    </row>
    <row r="81" spans="1:8" x14ac:dyDescent="0.15">
      <c r="A81" s="1"/>
      <c r="F81" s="1"/>
      <c r="G81" s="4"/>
      <c r="H81" s="4"/>
    </row>
    <row r="82" spans="1:8" x14ac:dyDescent="0.15">
      <c r="A82" s="1"/>
      <c r="F82" s="1"/>
      <c r="G82" s="4"/>
      <c r="H82" s="4"/>
    </row>
    <row r="83" spans="1:8" x14ac:dyDescent="0.15">
      <c r="A83" s="1"/>
      <c r="F83" s="1"/>
      <c r="G83" s="4"/>
      <c r="H83" s="4"/>
    </row>
    <row r="84" spans="1:8" x14ac:dyDescent="0.15">
      <c r="A84" s="1"/>
      <c r="F84" s="1"/>
      <c r="G84" s="4"/>
      <c r="H84" s="4"/>
    </row>
    <row r="85" spans="1:8" x14ac:dyDescent="0.15">
      <c r="A85" s="1"/>
      <c r="F85" s="1"/>
      <c r="G85" s="4"/>
      <c r="H85" s="4"/>
    </row>
    <row r="86" spans="1:8" x14ac:dyDescent="0.15">
      <c r="A86" s="1"/>
      <c r="F86" s="1"/>
      <c r="G86" s="4"/>
      <c r="H86" s="4"/>
    </row>
    <row r="87" spans="1:8" x14ac:dyDescent="0.15">
      <c r="A87" s="1"/>
      <c r="F87" s="1"/>
      <c r="G87" s="4"/>
      <c r="H87" s="4"/>
    </row>
    <row r="88" spans="1:8" x14ac:dyDescent="0.15">
      <c r="A88" s="1"/>
      <c r="F88" s="1"/>
      <c r="G88" s="4"/>
      <c r="H88" s="4"/>
    </row>
    <row r="89" spans="1:8" x14ac:dyDescent="0.15">
      <c r="A89" s="1"/>
      <c r="F89" s="1"/>
      <c r="G89" s="4"/>
      <c r="H89" s="4"/>
    </row>
    <row r="90" spans="1:8" x14ac:dyDescent="0.15">
      <c r="A90" s="1"/>
      <c r="F90" s="1"/>
      <c r="G90" s="4"/>
      <c r="H90" s="4"/>
    </row>
    <row r="91" spans="1:8" x14ac:dyDescent="0.15">
      <c r="A91" s="1"/>
      <c r="F91" s="1"/>
      <c r="G91" s="4"/>
      <c r="H91" s="4"/>
    </row>
    <row r="92" spans="1:8" x14ac:dyDescent="0.15">
      <c r="A92" s="1"/>
      <c r="F92" s="1"/>
      <c r="G92" s="4"/>
      <c r="H92" s="4"/>
    </row>
    <row r="93" spans="1:8" x14ac:dyDescent="0.15">
      <c r="A93" s="1"/>
      <c r="F93" s="1"/>
      <c r="G93" s="4"/>
      <c r="H93" s="4"/>
    </row>
    <row r="94" spans="1:8" x14ac:dyDescent="0.15">
      <c r="A94" s="1"/>
      <c r="F94" s="1"/>
      <c r="G94" s="4"/>
      <c r="H94" s="4"/>
    </row>
    <row r="95" spans="1:8" x14ac:dyDescent="0.15">
      <c r="A95" s="1"/>
      <c r="F95" s="1"/>
      <c r="G95" s="4"/>
      <c r="H95" s="4"/>
    </row>
    <row r="96" spans="1:8" x14ac:dyDescent="0.15">
      <c r="A96" s="1"/>
      <c r="F96" s="1"/>
      <c r="G96" s="4"/>
      <c r="H96" s="4"/>
    </row>
    <row r="97" spans="1:8" x14ac:dyDescent="0.15">
      <c r="A97" s="1"/>
      <c r="F97" s="1"/>
      <c r="G97" s="4"/>
      <c r="H97" s="4"/>
    </row>
    <row r="98" spans="1:8" x14ac:dyDescent="0.15">
      <c r="A98" s="1"/>
      <c r="F98" s="1"/>
      <c r="G98" s="4"/>
      <c r="H98" s="4"/>
    </row>
    <row r="99" spans="1:8" x14ac:dyDescent="0.15">
      <c r="A99" s="1"/>
      <c r="F99" s="1"/>
      <c r="G99" s="4"/>
      <c r="H99" s="4"/>
    </row>
    <row r="100" spans="1:8" x14ac:dyDescent="0.15">
      <c r="A100" s="1"/>
      <c r="F100" s="1"/>
      <c r="G100" s="4"/>
      <c r="H100" s="4"/>
    </row>
    <row r="101" spans="1:8" x14ac:dyDescent="0.15">
      <c r="A101" s="1"/>
      <c r="F101" s="1"/>
      <c r="G101" s="4"/>
      <c r="H101" s="4"/>
    </row>
    <row r="102" spans="1:8" x14ac:dyDescent="0.15">
      <c r="A102" s="1"/>
      <c r="F102" s="1"/>
      <c r="G102" s="4"/>
      <c r="H102" s="4"/>
    </row>
    <row r="103" spans="1:8" x14ac:dyDescent="0.15">
      <c r="A103" s="1"/>
      <c r="F103" s="1"/>
      <c r="G103" s="4"/>
      <c r="H103" s="4"/>
    </row>
    <row r="104" spans="1:8" x14ac:dyDescent="0.15">
      <c r="A104" s="1"/>
      <c r="F104" s="1"/>
      <c r="G104" s="4"/>
      <c r="H104" s="4"/>
    </row>
    <row r="105" spans="1:8" x14ac:dyDescent="0.15">
      <c r="A105" s="1"/>
      <c r="F105" s="1"/>
      <c r="G105" s="4"/>
      <c r="H105" s="4"/>
    </row>
    <row r="106" spans="1:8" x14ac:dyDescent="0.15">
      <c r="A106" s="1"/>
      <c r="F106" s="1"/>
      <c r="G106" s="4"/>
      <c r="H106" s="4"/>
    </row>
    <row r="107" spans="1:8" x14ac:dyDescent="0.15">
      <c r="A107" s="1"/>
      <c r="F107" s="1"/>
      <c r="G107" s="4"/>
      <c r="H107" s="4"/>
    </row>
    <row r="108" spans="1:8" x14ac:dyDescent="0.15">
      <c r="A108" s="1"/>
      <c r="F108" s="1"/>
      <c r="G108" s="4"/>
      <c r="H108" s="4"/>
    </row>
    <row r="109" spans="1:8" x14ac:dyDescent="0.15">
      <c r="A109" s="1"/>
      <c r="F109" s="1"/>
      <c r="G109" s="4"/>
      <c r="H109" s="4"/>
    </row>
    <row r="110" spans="1:8" x14ac:dyDescent="0.15">
      <c r="A110" s="1"/>
      <c r="F110" s="1"/>
      <c r="G110" s="4"/>
      <c r="H110" s="4"/>
    </row>
    <row r="111" spans="1:8" x14ac:dyDescent="0.15">
      <c r="A111" s="1"/>
      <c r="F111" s="1"/>
      <c r="G111" s="4"/>
      <c r="H111" s="4"/>
    </row>
    <row r="112" spans="1:8" x14ac:dyDescent="0.15">
      <c r="A112" s="1"/>
      <c r="F112" s="1"/>
      <c r="G112" s="4"/>
      <c r="H112" s="4"/>
    </row>
    <row r="113" spans="1:8" x14ac:dyDescent="0.15">
      <c r="A113" s="1"/>
      <c r="F113" s="1"/>
      <c r="G113" s="4"/>
      <c r="H113" s="4"/>
    </row>
    <row r="114" spans="1:8" x14ac:dyDescent="0.15">
      <c r="A114" s="1"/>
      <c r="F114" s="1"/>
      <c r="G114" s="4"/>
      <c r="H114" s="4"/>
    </row>
    <row r="115" spans="1:8" x14ac:dyDescent="0.15">
      <c r="A115" s="1"/>
      <c r="F115" s="1"/>
      <c r="G115" s="4"/>
      <c r="H115" s="4"/>
    </row>
    <row r="116" spans="1:8" x14ac:dyDescent="0.15">
      <c r="A116" s="1"/>
      <c r="F116" s="1"/>
      <c r="G116" s="4"/>
      <c r="H116" s="4"/>
    </row>
    <row r="117" spans="1:8" x14ac:dyDescent="0.15">
      <c r="A117" s="1"/>
      <c r="F117" s="1"/>
      <c r="G117" s="4"/>
      <c r="H117" s="4"/>
    </row>
    <row r="118" spans="1:8" x14ac:dyDescent="0.15">
      <c r="A118" s="1"/>
      <c r="F118" s="1"/>
      <c r="G118" s="4"/>
      <c r="H118" s="4"/>
    </row>
    <row r="119" spans="1:8" x14ac:dyDescent="0.15">
      <c r="A119" s="1"/>
      <c r="F119" s="1"/>
      <c r="G119" s="4"/>
      <c r="H119" s="4"/>
    </row>
    <row r="120" spans="1:8" x14ac:dyDescent="0.15">
      <c r="A120" s="1"/>
      <c r="F120" s="1"/>
      <c r="G120" s="4"/>
      <c r="H120" s="4"/>
    </row>
    <row r="121" spans="1:8" x14ac:dyDescent="0.15">
      <c r="A121" s="1"/>
      <c r="F121" s="1"/>
      <c r="G121" s="4"/>
      <c r="H121" s="4"/>
    </row>
    <row r="122" spans="1:8" x14ac:dyDescent="0.15">
      <c r="A122" s="1"/>
      <c r="F122" s="1"/>
      <c r="G122" s="4"/>
      <c r="H122" s="4"/>
    </row>
    <row r="123" spans="1:8" x14ac:dyDescent="0.15">
      <c r="A123" s="1"/>
      <c r="F123" s="1"/>
      <c r="G123" s="4"/>
      <c r="H123" s="4"/>
    </row>
    <row r="124" spans="1:8" x14ac:dyDescent="0.15">
      <c r="A124" s="1"/>
      <c r="F124" s="1"/>
      <c r="G124" s="4"/>
      <c r="H124" s="4"/>
    </row>
    <row r="125" spans="1:8" x14ac:dyDescent="0.15">
      <c r="A125" s="1"/>
      <c r="F125" s="1"/>
      <c r="G125" s="4"/>
      <c r="H125" s="4"/>
    </row>
    <row r="126" spans="1:8" x14ac:dyDescent="0.15">
      <c r="A126" s="1"/>
      <c r="F126" s="1"/>
      <c r="G126" s="4"/>
      <c r="H126" s="4"/>
    </row>
    <row r="127" spans="1:8" x14ac:dyDescent="0.15">
      <c r="A127" s="1"/>
      <c r="F127" s="1"/>
      <c r="G127" s="4"/>
      <c r="H127" s="4"/>
    </row>
    <row r="128" spans="1:8" x14ac:dyDescent="0.15">
      <c r="A128" s="1"/>
      <c r="F128" s="1"/>
      <c r="G128" s="4"/>
      <c r="H128" s="4"/>
    </row>
    <row r="129" spans="1:8" x14ac:dyDescent="0.15">
      <c r="A129" s="1"/>
      <c r="F129" s="1"/>
      <c r="G129" s="4"/>
      <c r="H129" s="4"/>
    </row>
    <row r="130" spans="1:8" x14ac:dyDescent="0.15">
      <c r="A130" s="1"/>
      <c r="F130" s="1"/>
      <c r="G130" s="4"/>
      <c r="H130" s="4"/>
    </row>
    <row r="131" spans="1:8" x14ac:dyDescent="0.15">
      <c r="A131" s="1"/>
      <c r="F131" s="1"/>
      <c r="G131" s="4"/>
      <c r="H131" s="4"/>
    </row>
    <row r="132" spans="1:8" x14ac:dyDescent="0.15">
      <c r="A132" s="1"/>
      <c r="F132" s="1"/>
      <c r="G132" s="4"/>
      <c r="H132" s="4"/>
    </row>
    <row r="133" spans="1:8" x14ac:dyDescent="0.15">
      <c r="A133" s="1"/>
      <c r="F133" s="1"/>
      <c r="G133" s="4"/>
      <c r="H133" s="4"/>
    </row>
    <row r="134" spans="1:8" x14ac:dyDescent="0.15">
      <c r="A134" s="1"/>
      <c r="F134" s="1"/>
      <c r="G134" s="4"/>
      <c r="H134" s="4"/>
    </row>
    <row r="135" spans="1:8" x14ac:dyDescent="0.15">
      <c r="A135" s="1"/>
      <c r="F135" s="1"/>
      <c r="G135" s="4"/>
      <c r="H135" s="4"/>
    </row>
    <row r="136" spans="1:8" x14ac:dyDescent="0.15">
      <c r="A136" s="1"/>
      <c r="F136" s="1"/>
      <c r="G136" s="4"/>
      <c r="H136" s="4"/>
    </row>
    <row r="137" spans="1:8" x14ac:dyDescent="0.15">
      <c r="A137" s="1"/>
      <c r="F137" s="1"/>
      <c r="G137" s="4"/>
      <c r="H137" s="4"/>
    </row>
    <row r="138" spans="1:8" x14ac:dyDescent="0.15">
      <c r="A138" s="1"/>
      <c r="F138" s="1"/>
      <c r="G138" s="4"/>
      <c r="H138" s="4"/>
    </row>
    <row r="139" spans="1:8" x14ac:dyDescent="0.15">
      <c r="A139" s="1"/>
      <c r="F139" s="1"/>
      <c r="G139" s="4"/>
      <c r="H139" s="4"/>
    </row>
    <row r="140" spans="1:8" x14ac:dyDescent="0.15">
      <c r="A140" s="1"/>
      <c r="F140" s="1"/>
      <c r="G140" s="4"/>
      <c r="H140" s="4"/>
    </row>
    <row r="141" spans="1:8" x14ac:dyDescent="0.15">
      <c r="A141" s="1"/>
      <c r="F141" s="1"/>
      <c r="G141" s="4"/>
      <c r="H141" s="4"/>
    </row>
    <row r="142" spans="1:8" x14ac:dyDescent="0.15">
      <c r="A142" s="1"/>
      <c r="F142" s="1"/>
      <c r="G142" s="4"/>
      <c r="H142" s="4"/>
    </row>
    <row r="143" spans="1:8" x14ac:dyDescent="0.15">
      <c r="A143" s="1"/>
      <c r="F143" s="1"/>
      <c r="G143" s="4"/>
      <c r="H143" s="4"/>
    </row>
    <row r="144" spans="1:8" x14ac:dyDescent="0.15">
      <c r="A144" s="1"/>
      <c r="F144" s="1"/>
      <c r="G144" s="4"/>
      <c r="H144" s="4"/>
    </row>
    <row r="145" spans="1:8" x14ac:dyDescent="0.15">
      <c r="A145" s="1"/>
      <c r="F145" s="1"/>
      <c r="G145" s="4"/>
      <c r="H145" s="4"/>
    </row>
    <row r="146" spans="1:8" x14ac:dyDescent="0.15">
      <c r="A146" s="1"/>
      <c r="F146" s="1"/>
      <c r="G146" s="4"/>
      <c r="H146" s="4"/>
    </row>
    <row r="147" spans="1:8" x14ac:dyDescent="0.15">
      <c r="A147" s="1"/>
      <c r="F147" s="1"/>
      <c r="G147" s="4"/>
      <c r="H147" s="4"/>
    </row>
    <row r="148" spans="1:8" x14ac:dyDescent="0.15">
      <c r="A148" s="1"/>
      <c r="F148" s="1"/>
      <c r="G148" s="4"/>
      <c r="H148" s="4"/>
    </row>
    <row r="149" spans="1:8" x14ac:dyDescent="0.15">
      <c r="A149" s="1"/>
      <c r="F149" s="1"/>
      <c r="G149" s="4"/>
      <c r="H149" s="4"/>
    </row>
    <row r="150" spans="1:8" x14ac:dyDescent="0.15">
      <c r="A150" s="1"/>
      <c r="F150" s="1"/>
      <c r="G150" s="4"/>
      <c r="H150" s="4"/>
    </row>
    <row r="151" spans="1:8" x14ac:dyDescent="0.15">
      <c r="A151" s="1"/>
      <c r="F151" s="1"/>
      <c r="G151" s="4"/>
      <c r="H151" s="4"/>
    </row>
    <row r="152" spans="1:8" x14ac:dyDescent="0.15">
      <c r="A152" s="1"/>
      <c r="F152" s="1"/>
      <c r="G152" s="4"/>
      <c r="H152" s="4"/>
    </row>
    <row r="153" spans="1:8" x14ac:dyDescent="0.15">
      <c r="A153" s="1"/>
      <c r="F153" s="1"/>
      <c r="G153" s="4"/>
      <c r="H153" s="4"/>
    </row>
    <row r="154" spans="1:8" x14ac:dyDescent="0.15">
      <c r="A154" s="1"/>
      <c r="F154" s="1"/>
      <c r="G154" s="4"/>
      <c r="H154" s="4"/>
    </row>
    <row r="155" spans="1:8" x14ac:dyDescent="0.15">
      <c r="A155" s="1"/>
      <c r="F155" s="1"/>
      <c r="G155" s="4"/>
      <c r="H155" s="4"/>
    </row>
    <row r="156" spans="1:8" x14ac:dyDescent="0.15">
      <c r="A156" s="1"/>
      <c r="F156" s="1"/>
      <c r="G156" s="4"/>
      <c r="H156" s="4"/>
    </row>
    <row r="157" spans="1:8" x14ac:dyDescent="0.15">
      <c r="A157" s="1"/>
      <c r="F157" s="1"/>
      <c r="G157" s="4"/>
      <c r="H157" s="4"/>
    </row>
    <row r="158" spans="1:8" x14ac:dyDescent="0.15">
      <c r="A158" s="1"/>
      <c r="F158" s="1"/>
      <c r="G158" s="4"/>
      <c r="H158" s="4"/>
    </row>
    <row r="159" spans="1:8" x14ac:dyDescent="0.15">
      <c r="A159" s="1"/>
      <c r="F159" s="1"/>
      <c r="G159" s="4"/>
      <c r="H159" s="4"/>
    </row>
    <row r="160" spans="1:8" x14ac:dyDescent="0.15">
      <c r="A160" s="1"/>
      <c r="F160" s="1"/>
      <c r="G160" s="4"/>
      <c r="H160" s="4"/>
    </row>
    <row r="161" spans="1:8" x14ac:dyDescent="0.15">
      <c r="A161" s="1"/>
      <c r="F161" s="1"/>
      <c r="G161" s="4"/>
      <c r="H161" s="4"/>
    </row>
    <row r="162" spans="1:8" x14ac:dyDescent="0.15">
      <c r="A162" s="1"/>
      <c r="F162" s="1"/>
      <c r="G162" s="4"/>
      <c r="H162" s="4"/>
    </row>
    <row r="163" spans="1:8" x14ac:dyDescent="0.15">
      <c r="A163" s="1"/>
      <c r="F163" s="1"/>
      <c r="G163" s="4"/>
      <c r="H163" s="4"/>
    </row>
    <row r="164" spans="1:8" x14ac:dyDescent="0.15">
      <c r="A164" s="1"/>
      <c r="F164" s="1"/>
      <c r="G164" s="4"/>
      <c r="H164" s="4"/>
    </row>
    <row r="165" spans="1:8" x14ac:dyDescent="0.15">
      <c r="A165" s="1"/>
      <c r="F165" s="1"/>
      <c r="G165" s="4"/>
      <c r="H165" s="4"/>
    </row>
    <row r="166" spans="1:8" x14ac:dyDescent="0.15">
      <c r="A166" s="1"/>
      <c r="F166" s="1"/>
      <c r="G166" s="4"/>
      <c r="H166" s="4"/>
    </row>
    <row r="167" spans="1:8" x14ac:dyDescent="0.15">
      <c r="A167" s="1"/>
      <c r="F167" s="1"/>
      <c r="G167" s="4"/>
      <c r="H167" s="4"/>
    </row>
    <row r="168" spans="1:8" x14ac:dyDescent="0.15">
      <c r="A168" s="1"/>
      <c r="F168" s="1"/>
      <c r="G168" s="4"/>
      <c r="H168" s="4"/>
    </row>
    <row r="169" spans="1:8" x14ac:dyDescent="0.15">
      <c r="A169" s="1"/>
      <c r="F169" s="1"/>
      <c r="G169" s="4"/>
      <c r="H169" s="4"/>
    </row>
    <row r="170" spans="1:8" x14ac:dyDescent="0.15">
      <c r="A170" s="1"/>
      <c r="F170" s="1"/>
      <c r="G170" s="4"/>
      <c r="H170" s="4"/>
    </row>
    <row r="171" spans="1:8" x14ac:dyDescent="0.15">
      <c r="A171" s="1"/>
      <c r="F171" s="1"/>
      <c r="G171" s="4"/>
      <c r="H171" s="4"/>
    </row>
    <row r="172" spans="1:8" x14ac:dyDescent="0.15">
      <c r="A172" s="1"/>
      <c r="F172" s="1"/>
      <c r="G172" s="4"/>
      <c r="H172" s="4"/>
    </row>
    <row r="173" spans="1:8" x14ac:dyDescent="0.15">
      <c r="A173" s="1"/>
      <c r="F173" s="1"/>
      <c r="G173" s="4"/>
      <c r="H173" s="4"/>
    </row>
    <row r="174" spans="1:8" x14ac:dyDescent="0.15">
      <c r="A174" s="1"/>
      <c r="F174" s="1"/>
      <c r="G174" s="4"/>
      <c r="H174" s="4"/>
    </row>
    <row r="175" spans="1:8" x14ac:dyDescent="0.15">
      <c r="A175" s="1"/>
      <c r="F175" s="1"/>
      <c r="G175" s="4"/>
      <c r="H175" s="4"/>
    </row>
    <row r="176" spans="1:8" x14ac:dyDescent="0.15">
      <c r="A176" s="1"/>
      <c r="F176" s="1"/>
      <c r="G176" s="4"/>
      <c r="H176" s="4"/>
    </row>
    <row r="177" spans="1:8" x14ac:dyDescent="0.15">
      <c r="A177" s="1"/>
      <c r="F177" s="1"/>
      <c r="G177" s="4"/>
      <c r="H177" s="4"/>
    </row>
    <row r="178" spans="1:8" x14ac:dyDescent="0.15">
      <c r="A178" s="1"/>
      <c r="F178" s="1"/>
      <c r="G178" s="4"/>
      <c r="H178" s="4"/>
    </row>
    <row r="179" spans="1:8" x14ac:dyDescent="0.15">
      <c r="A179" s="1"/>
      <c r="F179" s="1"/>
      <c r="G179" s="4"/>
      <c r="H179" s="4"/>
    </row>
    <row r="180" spans="1:8" x14ac:dyDescent="0.15">
      <c r="A180" s="1"/>
      <c r="F180" s="1"/>
      <c r="G180" s="4"/>
      <c r="H180" s="4"/>
    </row>
    <row r="181" spans="1:8" x14ac:dyDescent="0.15">
      <c r="A181" s="1"/>
      <c r="F181" s="1"/>
      <c r="G181" s="4"/>
      <c r="H181" s="4"/>
    </row>
    <row r="182" spans="1:8" x14ac:dyDescent="0.15">
      <c r="A182" s="1"/>
      <c r="F182" s="1"/>
      <c r="G182" s="4"/>
      <c r="H182" s="4"/>
    </row>
    <row r="183" spans="1:8" x14ac:dyDescent="0.15">
      <c r="A183" s="1"/>
      <c r="F183" s="1"/>
      <c r="G183" s="4"/>
      <c r="H183" s="4"/>
    </row>
    <row r="184" spans="1:8" x14ac:dyDescent="0.15">
      <c r="A184" s="1"/>
      <c r="F184" s="1"/>
      <c r="G184" s="4"/>
      <c r="H184" s="4"/>
    </row>
    <row r="185" spans="1:8" x14ac:dyDescent="0.15">
      <c r="A185" s="1"/>
      <c r="F185" s="1"/>
      <c r="G185" s="4"/>
      <c r="H185" s="4"/>
    </row>
    <row r="186" spans="1:8" x14ac:dyDescent="0.15">
      <c r="A186" s="1"/>
      <c r="F186" s="1"/>
      <c r="G186" s="4"/>
      <c r="H186" s="4"/>
    </row>
    <row r="187" spans="1:8" x14ac:dyDescent="0.15">
      <c r="A187" s="1"/>
      <c r="F187" s="1"/>
      <c r="G187" s="4"/>
      <c r="H187" s="4"/>
    </row>
    <row r="188" spans="1:8" x14ac:dyDescent="0.15">
      <c r="A188" s="1"/>
      <c r="F188" s="1"/>
      <c r="G188" s="4"/>
      <c r="H188" s="4"/>
    </row>
    <row r="189" spans="1:8" x14ac:dyDescent="0.15">
      <c r="A189" s="1"/>
      <c r="F189" s="1"/>
      <c r="G189" s="4"/>
      <c r="H189" s="4"/>
    </row>
    <row r="190" spans="1:8" x14ac:dyDescent="0.15">
      <c r="A190" s="1"/>
      <c r="F190" s="1"/>
      <c r="G190" s="4"/>
      <c r="H190" s="4"/>
    </row>
    <row r="191" spans="1:8" x14ac:dyDescent="0.15">
      <c r="A191" s="1"/>
      <c r="F191" s="1"/>
      <c r="G191" s="4"/>
      <c r="H191" s="4"/>
    </row>
    <row r="192" spans="1:8" x14ac:dyDescent="0.15">
      <c r="A192" s="1"/>
      <c r="F192" s="1"/>
      <c r="G192" s="4"/>
      <c r="H192" s="4"/>
    </row>
    <row r="193" spans="1:8" x14ac:dyDescent="0.15">
      <c r="A193" s="1"/>
      <c r="F193" s="1"/>
      <c r="G193" s="4"/>
      <c r="H193" s="4"/>
    </row>
    <row r="194" spans="1:8" x14ac:dyDescent="0.15">
      <c r="A194" s="1"/>
      <c r="F194" s="1"/>
      <c r="G194" s="4"/>
      <c r="H194" s="4"/>
    </row>
    <row r="195" spans="1:8" x14ac:dyDescent="0.15">
      <c r="A195" s="1"/>
      <c r="F195" s="1"/>
      <c r="G195" s="4"/>
      <c r="H195" s="4"/>
    </row>
    <row r="196" spans="1:8" x14ac:dyDescent="0.15">
      <c r="A196" s="1"/>
      <c r="F196" s="1"/>
      <c r="G196" s="4"/>
      <c r="H196" s="4"/>
    </row>
    <row r="197" spans="1:8" x14ac:dyDescent="0.15">
      <c r="A197" s="1"/>
      <c r="F197" s="1"/>
      <c r="G197" s="4"/>
      <c r="H197" s="4"/>
    </row>
    <row r="198" spans="1:8" x14ac:dyDescent="0.15">
      <c r="A198" s="1"/>
      <c r="F198" s="1"/>
      <c r="G198" s="4"/>
      <c r="H198" s="4"/>
    </row>
    <row r="199" spans="1:8" x14ac:dyDescent="0.15">
      <c r="A199" s="1"/>
      <c r="F199" s="1"/>
      <c r="G199" s="4"/>
      <c r="H199" s="4"/>
    </row>
    <row r="200" spans="1:8" x14ac:dyDescent="0.15">
      <c r="A200" s="1"/>
      <c r="F200" s="1"/>
      <c r="G200" s="4"/>
      <c r="H200" s="4"/>
    </row>
    <row r="201" spans="1:8" x14ac:dyDescent="0.15">
      <c r="A201" s="1"/>
      <c r="F201" s="1"/>
      <c r="G201" s="4"/>
      <c r="H201" s="4"/>
    </row>
    <row r="202" spans="1:8" x14ac:dyDescent="0.15">
      <c r="A202" s="1"/>
      <c r="F202" s="1"/>
      <c r="G202" s="4"/>
      <c r="H202" s="4"/>
    </row>
    <row r="203" spans="1:8" x14ac:dyDescent="0.15">
      <c r="A203" s="1"/>
      <c r="F203" s="1"/>
      <c r="G203" s="4"/>
      <c r="H203" s="4"/>
    </row>
    <row r="204" spans="1:8" x14ac:dyDescent="0.15">
      <c r="A204" s="1"/>
      <c r="F204" s="1"/>
      <c r="G204" s="4"/>
      <c r="H204" s="4"/>
    </row>
    <row r="205" spans="1:8" x14ac:dyDescent="0.15">
      <c r="A205" s="1"/>
      <c r="F205" s="1"/>
      <c r="G205" s="4"/>
      <c r="H205" s="4"/>
    </row>
    <row r="206" spans="1:8" x14ac:dyDescent="0.15">
      <c r="A206" s="1"/>
      <c r="F206" s="1"/>
      <c r="G206" s="4"/>
      <c r="H206" s="4"/>
    </row>
    <row r="207" spans="1:8" x14ac:dyDescent="0.15">
      <c r="A207" s="1"/>
      <c r="F207" s="1"/>
      <c r="G207" s="4"/>
      <c r="H207" s="4"/>
    </row>
    <row r="208" spans="1:8" x14ac:dyDescent="0.15">
      <c r="A208" s="1"/>
      <c r="F208" s="1"/>
      <c r="G208" s="4"/>
      <c r="H208" s="4"/>
    </row>
    <row r="209" spans="1:8" x14ac:dyDescent="0.15">
      <c r="A209" s="1"/>
      <c r="F209" s="1"/>
      <c r="G209" s="4"/>
      <c r="H209" s="4"/>
    </row>
    <row r="210" spans="1:8" x14ac:dyDescent="0.15">
      <c r="A210" s="1"/>
      <c r="F210" s="1"/>
      <c r="G210" s="4"/>
      <c r="H210" s="4"/>
    </row>
    <row r="211" spans="1:8" x14ac:dyDescent="0.15">
      <c r="A211" s="1"/>
      <c r="F211" s="1"/>
      <c r="G211" s="4"/>
      <c r="H211" s="4"/>
    </row>
    <row r="212" spans="1:8" x14ac:dyDescent="0.15">
      <c r="A212" s="1"/>
      <c r="F212" s="1"/>
      <c r="G212" s="4"/>
      <c r="H212" s="4"/>
    </row>
    <row r="213" spans="1:8" x14ac:dyDescent="0.15">
      <c r="A213" s="1"/>
      <c r="F213" s="1"/>
      <c r="G213" s="4"/>
      <c r="H213" s="4"/>
    </row>
    <row r="214" spans="1:8" x14ac:dyDescent="0.15">
      <c r="A214" s="1"/>
      <c r="F214" s="1"/>
      <c r="G214" s="4"/>
      <c r="H214" s="4"/>
    </row>
    <row r="215" spans="1:8" x14ac:dyDescent="0.15">
      <c r="A215" s="1"/>
      <c r="F215" s="1"/>
      <c r="G215" s="4"/>
      <c r="H215" s="4"/>
    </row>
    <row r="216" spans="1:8" x14ac:dyDescent="0.15">
      <c r="A216" s="1"/>
      <c r="F216" s="1"/>
      <c r="G216" s="4"/>
      <c r="H216" s="4"/>
    </row>
    <row r="217" spans="1:8" x14ac:dyDescent="0.15">
      <c r="A217" s="1"/>
      <c r="F217" s="1"/>
      <c r="G217" s="4"/>
      <c r="H217" s="4"/>
    </row>
    <row r="218" spans="1:8" x14ac:dyDescent="0.15">
      <c r="A218" s="1"/>
      <c r="F218" s="1"/>
      <c r="G218" s="4"/>
      <c r="H218" s="4"/>
    </row>
    <row r="219" spans="1:8" x14ac:dyDescent="0.15">
      <c r="A219" s="1"/>
      <c r="F219" s="1"/>
      <c r="G219" s="4"/>
      <c r="H219" s="4"/>
    </row>
    <row r="220" spans="1:8" x14ac:dyDescent="0.15">
      <c r="A220" s="1"/>
      <c r="F220" s="1"/>
      <c r="G220" s="4"/>
      <c r="H220" s="4"/>
    </row>
    <row r="221" spans="1:8" x14ac:dyDescent="0.15">
      <c r="A221" s="1"/>
      <c r="F221" s="1"/>
      <c r="G221" s="4"/>
      <c r="H221" s="4"/>
    </row>
    <row r="222" spans="1:8" x14ac:dyDescent="0.15">
      <c r="A222" s="1"/>
      <c r="F222" s="1"/>
      <c r="G222" s="4"/>
      <c r="H222" s="4"/>
    </row>
    <row r="223" spans="1:8" x14ac:dyDescent="0.15">
      <c r="A223" s="1"/>
      <c r="F223" s="1"/>
      <c r="G223" s="4"/>
      <c r="H223" s="4"/>
    </row>
    <row r="224" spans="1:8" x14ac:dyDescent="0.15">
      <c r="A224" s="1"/>
      <c r="F224" s="1"/>
      <c r="G224" s="4"/>
      <c r="H224" s="4"/>
    </row>
    <row r="225" spans="1:8" x14ac:dyDescent="0.15">
      <c r="A225" s="1"/>
      <c r="F225" s="1"/>
      <c r="G225" s="4"/>
      <c r="H225" s="4"/>
    </row>
    <row r="226" spans="1:8" x14ac:dyDescent="0.15">
      <c r="A226" s="1"/>
      <c r="F226" s="1"/>
      <c r="G226" s="4"/>
      <c r="H226" s="4"/>
    </row>
    <row r="227" spans="1:8" x14ac:dyDescent="0.15">
      <c r="A227" s="1"/>
      <c r="F227" s="1"/>
      <c r="G227" s="4"/>
      <c r="H227" s="4"/>
    </row>
    <row r="228" spans="1:8" x14ac:dyDescent="0.15">
      <c r="A228" s="1"/>
      <c r="F228" s="1"/>
      <c r="G228" s="4"/>
      <c r="H228" s="4"/>
    </row>
    <row r="229" spans="1:8" x14ac:dyDescent="0.15">
      <c r="A229" s="1"/>
      <c r="F229" s="1"/>
      <c r="G229" s="4"/>
      <c r="H229" s="4"/>
    </row>
    <row r="230" spans="1:8" x14ac:dyDescent="0.15">
      <c r="A230" s="1"/>
      <c r="F230" s="1"/>
      <c r="G230" s="4"/>
      <c r="H230" s="4"/>
    </row>
    <row r="231" spans="1:8" x14ac:dyDescent="0.15">
      <c r="A231" s="1"/>
      <c r="F231" s="1"/>
      <c r="G231" s="4"/>
      <c r="H231" s="4"/>
    </row>
    <row r="232" spans="1:8" x14ac:dyDescent="0.15">
      <c r="A232" s="1"/>
      <c r="F232" s="1"/>
      <c r="G232" s="4"/>
      <c r="H232" s="4"/>
    </row>
    <row r="233" spans="1:8" x14ac:dyDescent="0.15">
      <c r="A233" s="1"/>
      <c r="F233" s="1"/>
      <c r="G233" s="4"/>
      <c r="H233" s="4"/>
    </row>
    <row r="234" spans="1:8" x14ac:dyDescent="0.15">
      <c r="A234" s="1"/>
      <c r="F234" s="1"/>
      <c r="G234" s="4"/>
      <c r="H234" s="4"/>
    </row>
    <row r="235" spans="1:8" x14ac:dyDescent="0.15">
      <c r="A235" s="1"/>
      <c r="F235" s="1"/>
      <c r="G235" s="4"/>
      <c r="H235" s="4"/>
    </row>
    <row r="236" spans="1:8" x14ac:dyDescent="0.15">
      <c r="A236" s="1"/>
      <c r="F236" s="1"/>
      <c r="G236" s="4"/>
      <c r="H236" s="4"/>
    </row>
    <row r="237" spans="1:8" x14ac:dyDescent="0.15">
      <c r="A237" s="1"/>
      <c r="F237" s="1"/>
      <c r="G237" s="4"/>
      <c r="H237" s="4"/>
    </row>
    <row r="238" spans="1:8" x14ac:dyDescent="0.15">
      <c r="A238" s="1"/>
      <c r="F238" s="1"/>
      <c r="G238" s="4"/>
      <c r="H238" s="4"/>
    </row>
    <row r="239" spans="1:8" x14ac:dyDescent="0.15">
      <c r="A239" s="1"/>
      <c r="F239" s="1"/>
      <c r="G239" s="4"/>
      <c r="H239" s="4"/>
    </row>
    <row r="240" spans="1:8" x14ac:dyDescent="0.15">
      <c r="A240" s="1"/>
      <c r="F240" s="1"/>
      <c r="G240" s="4"/>
      <c r="H240" s="4"/>
    </row>
    <row r="241" spans="1:8" x14ac:dyDescent="0.15">
      <c r="A241" s="1"/>
      <c r="F241" s="1"/>
      <c r="G241" s="4"/>
      <c r="H241" s="4"/>
    </row>
    <row r="242" spans="1:8" x14ac:dyDescent="0.15">
      <c r="A242" s="1"/>
      <c r="F242" s="1"/>
      <c r="G242" s="4"/>
      <c r="H242" s="4"/>
    </row>
    <row r="243" spans="1:8" x14ac:dyDescent="0.15">
      <c r="A243" s="1"/>
      <c r="F243" s="1"/>
      <c r="G243" s="4"/>
      <c r="H243" s="4"/>
    </row>
    <row r="244" spans="1:8" x14ac:dyDescent="0.15">
      <c r="A244" s="1"/>
      <c r="F244" s="1"/>
      <c r="G244" s="4"/>
      <c r="H244" s="4"/>
    </row>
    <row r="245" spans="1:8" x14ac:dyDescent="0.15">
      <c r="A245" s="1"/>
      <c r="F245" s="1"/>
      <c r="G245" s="4"/>
      <c r="H245" s="4"/>
    </row>
    <row r="246" spans="1:8" x14ac:dyDescent="0.15">
      <c r="A246" s="1"/>
      <c r="F246" s="1"/>
      <c r="G246" s="4"/>
      <c r="H246" s="4"/>
    </row>
    <row r="247" spans="1:8" x14ac:dyDescent="0.15">
      <c r="A247" s="1"/>
      <c r="F247" s="1"/>
      <c r="G247" s="4"/>
      <c r="H247" s="4"/>
    </row>
    <row r="248" spans="1:8" x14ac:dyDescent="0.15">
      <c r="A248" s="1"/>
      <c r="F248" s="1"/>
      <c r="G248" s="4"/>
      <c r="H248" s="4"/>
    </row>
    <row r="249" spans="1:8" x14ac:dyDescent="0.15">
      <c r="A249" s="1"/>
      <c r="F249" s="1"/>
      <c r="G249" s="4"/>
      <c r="H249" s="4"/>
    </row>
    <row r="250" spans="1:8" x14ac:dyDescent="0.15">
      <c r="A250" s="1"/>
      <c r="F250" s="1"/>
      <c r="G250" s="4"/>
      <c r="H250" s="4"/>
    </row>
    <row r="251" spans="1:8" x14ac:dyDescent="0.15">
      <c r="A251" s="1"/>
      <c r="F251" s="1"/>
      <c r="G251" s="4"/>
      <c r="H251" s="4"/>
    </row>
    <row r="252" spans="1:8" x14ac:dyDescent="0.15">
      <c r="A252" s="1"/>
      <c r="F252" s="1"/>
      <c r="G252" s="4"/>
      <c r="H252" s="4"/>
    </row>
    <row r="253" spans="1:8" x14ac:dyDescent="0.15">
      <c r="A253" s="1"/>
      <c r="F253" s="1"/>
      <c r="G253" s="4"/>
      <c r="H253" s="4"/>
    </row>
    <row r="254" spans="1:8" x14ac:dyDescent="0.15">
      <c r="A254" s="1"/>
      <c r="F254" s="1"/>
      <c r="G254" s="4"/>
      <c r="H254" s="4"/>
    </row>
    <row r="255" spans="1:8" x14ac:dyDescent="0.15">
      <c r="A255" s="1"/>
      <c r="F255" s="1"/>
      <c r="G255" s="4"/>
      <c r="H255" s="4"/>
    </row>
    <row r="256" spans="1:8" x14ac:dyDescent="0.15">
      <c r="A256" s="1"/>
      <c r="F256" s="1"/>
      <c r="G256" s="4"/>
      <c r="H256" s="4"/>
    </row>
    <row r="257" spans="1:8" x14ac:dyDescent="0.15">
      <c r="A257" s="1"/>
      <c r="F257" s="1"/>
      <c r="G257" s="4"/>
      <c r="H257" s="4"/>
    </row>
    <row r="258" spans="1:8" x14ac:dyDescent="0.15">
      <c r="A258" s="1"/>
      <c r="F258" s="1"/>
      <c r="G258" s="4"/>
      <c r="H258" s="4"/>
    </row>
    <row r="259" spans="1:8" x14ac:dyDescent="0.15">
      <c r="A259" s="1"/>
      <c r="F259" s="1"/>
      <c r="G259" s="4"/>
      <c r="H259" s="4"/>
    </row>
    <row r="260" spans="1:8" x14ac:dyDescent="0.15">
      <c r="A260" s="1"/>
      <c r="F260" s="1"/>
      <c r="G260" s="4"/>
      <c r="H260" s="4"/>
    </row>
    <row r="261" spans="1:8" x14ac:dyDescent="0.15">
      <c r="A261" s="1"/>
      <c r="F261" s="1"/>
      <c r="G261" s="4"/>
      <c r="H261" s="4"/>
    </row>
    <row r="262" spans="1:8" x14ac:dyDescent="0.15">
      <c r="A262" s="1"/>
      <c r="F262" s="1"/>
      <c r="G262" s="4"/>
      <c r="H262" s="4"/>
    </row>
    <row r="263" spans="1:8" x14ac:dyDescent="0.15">
      <c r="A263" s="1"/>
      <c r="F263" s="1"/>
      <c r="G263" s="4"/>
      <c r="H263" s="4"/>
    </row>
    <row r="264" spans="1:8" x14ac:dyDescent="0.15">
      <c r="A264" s="1"/>
      <c r="F264" s="1"/>
      <c r="G264" s="4"/>
      <c r="H264" s="4"/>
    </row>
    <row r="265" spans="1:8" x14ac:dyDescent="0.15">
      <c r="A265" s="1"/>
      <c r="F265" s="1"/>
      <c r="G265" s="4"/>
      <c r="H265" s="4"/>
    </row>
    <row r="266" spans="1:8" x14ac:dyDescent="0.15">
      <c r="A266" s="1"/>
      <c r="F266" s="1"/>
      <c r="G266" s="4"/>
      <c r="H266" s="4"/>
    </row>
    <row r="267" spans="1:8" x14ac:dyDescent="0.15">
      <c r="A267" s="1"/>
      <c r="F267" s="1"/>
      <c r="G267" s="4"/>
      <c r="H267" s="4"/>
    </row>
    <row r="268" spans="1:8" x14ac:dyDescent="0.15">
      <c r="A268" s="1"/>
      <c r="F268" s="1"/>
      <c r="G268" s="4"/>
      <c r="H268" s="4"/>
    </row>
    <row r="269" spans="1:8" x14ac:dyDescent="0.15">
      <c r="A269" s="1"/>
      <c r="F269" s="1"/>
      <c r="G269" s="4"/>
      <c r="H269" s="4"/>
    </row>
    <row r="270" spans="1:8" x14ac:dyDescent="0.15">
      <c r="A270" s="1"/>
      <c r="F270" s="1"/>
      <c r="G270" s="4"/>
      <c r="H270" s="4"/>
    </row>
    <row r="271" spans="1:8" x14ac:dyDescent="0.15">
      <c r="A271" s="1"/>
      <c r="F271" s="1"/>
      <c r="G271" s="4"/>
      <c r="H271" s="4"/>
    </row>
    <row r="272" spans="1:8" x14ac:dyDescent="0.15">
      <c r="A272" s="1"/>
      <c r="F272" s="1"/>
      <c r="G272" s="4"/>
      <c r="H272" s="4"/>
    </row>
    <row r="273" spans="1:8" x14ac:dyDescent="0.15">
      <c r="A273" s="1"/>
      <c r="F273" s="1"/>
      <c r="G273" s="4"/>
      <c r="H273" s="4"/>
    </row>
    <row r="274" spans="1:8" x14ac:dyDescent="0.15">
      <c r="A274" s="1"/>
      <c r="F274" s="1"/>
      <c r="G274" s="4"/>
      <c r="H274" s="4"/>
    </row>
    <row r="275" spans="1:8" x14ac:dyDescent="0.15">
      <c r="A275" s="1"/>
      <c r="F275" s="1"/>
      <c r="G275" s="4"/>
      <c r="H275" s="4"/>
    </row>
    <row r="276" spans="1:8" x14ac:dyDescent="0.15">
      <c r="A276" s="1"/>
      <c r="F276" s="1"/>
      <c r="G276" s="4"/>
      <c r="H276" s="4"/>
    </row>
    <row r="277" spans="1:8" x14ac:dyDescent="0.15">
      <c r="A277" s="1"/>
      <c r="F277" s="1"/>
      <c r="G277" s="4"/>
      <c r="H277" s="4"/>
    </row>
    <row r="278" spans="1:8" x14ac:dyDescent="0.15">
      <c r="A278" s="1"/>
      <c r="F278" s="1"/>
      <c r="G278" s="4"/>
      <c r="H278" s="4"/>
    </row>
    <row r="279" spans="1:8" x14ac:dyDescent="0.15">
      <c r="A279" s="1"/>
      <c r="F279" s="1"/>
      <c r="G279" s="4"/>
      <c r="H279" s="4"/>
    </row>
    <row r="280" spans="1:8" x14ac:dyDescent="0.15">
      <c r="A280" s="1"/>
      <c r="F280" s="1"/>
      <c r="G280" s="4"/>
      <c r="H280" s="4"/>
    </row>
    <row r="281" spans="1:8" x14ac:dyDescent="0.15">
      <c r="A281" s="1"/>
      <c r="F281" s="1"/>
      <c r="G281" s="4"/>
      <c r="H281" s="4"/>
    </row>
    <row r="282" spans="1:8" x14ac:dyDescent="0.15">
      <c r="A282" s="1"/>
      <c r="F282" s="1"/>
      <c r="G282" s="4"/>
      <c r="H282" s="4"/>
    </row>
    <row r="283" spans="1:8" x14ac:dyDescent="0.15">
      <c r="A283" s="1"/>
      <c r="F283" s="1"/>
      <c r="G283" s="4"/>
      <c r="H283" s="4"/>
    </row>
    <row r="284" spans="1:8" x14ac:dyDescent="0.15">
      <c r="A284" s="1"/>
      <c r="F284" s="1"/>
      <c r="G284" s="4"/>
      <c r="H284" s="4"/>
    </row>
    <row r="285" spans="1:8" x14ac:dyDescent="0.15">
      <c r="A285" s="1"/>
      <c r="F285" s="1"/>
      <c r="G285" s="4"/>
      <c r="H285" s="4"/>
    </row>
    <row r="286" spans="1:8" x14ac:dyDescent="0.15">
      <c r="A286" s="1"/>
      <c r="F286" s="1"/>
      <c r="G286" s="4"/>
      <c r="H286" s="4"/>
    </row>
    <row r="287" spans="1:8" x14ac:dyDescent="0.15">
      <c r="A287" s="1"/>
      <c r="F287" s="1"/>
      <c r="G287" s="4"/>
      <c r="H287" s="4"/>
    </row>
    <row r="288" spans="1:8" x14ac:dyDescent="0.15">
      <c r="A288" s="1"/>
      <c r="F288" s="1"/>
      <c r="G288" s="4"/>
      <c r="H288" s="4"/>
    </row>
    <row r="289" spans="1:8" x14ac:dyDescent="0.15">
      <c r="A289" s="1"/>
      <c r="F289" s="1"/>
      <c r="G289" s="4"/>
      <c r="H289" s="4"/>
    </row>
    <row r="290" spans="1:8" x14ac:dyDescent="0.15">
      <c r="A290" s="1"/>
      <c r="F290" s="1"/>
      <c r="G290" s="4"/>
      <c r="H290" s="4"/>
    </row>
    <row r="291" spans="1:8" x14ac:dyDescent="0.15">
      <c r="A291" s="1"/>
      <c r="F291" s="1"/>
      <c r="G291" s="4"/>
      <c r="H291" s="4"/>
    </row>
    <row r="292" spans="1:8" x14ac:dyDescent="0.15">
      <c r="A292" s="1"/>
      <c r="F292" s="1"/>
      <c r="G292" s="4"/>
      <c r="H292" s="4"/>
    </row>
    <row r="293" spans="1:8" x14ac:dyDescent="0.15">
      <c r="A293" s="1"/>
      <c r="F293" s="1"/>
      <c r="G293" s="4"/>
      <c r="H293" s="4"/>
    </row>
    <row r="294" spans="1:8" x14ac:dyDescent="0.15">
      <c r="A294" s="1"/>
      <c r="F294" s="1"/>
      <c r="G294" s="4"/>
      <c r="H294" s="4"/>
    </row>
    <row r="295" spans="1:8" x14ac:dyDescent="0.15">
      <c r="A295" s="1"/>
      <c r="F295" s="1"/>
      <c r="G295" s="4"/>
      <c r="H295" s="4"/>
    </row>
    <row r="296" spans="1:8" x14ac:dyDescent="0.15">
      <c r="A296" s="1"/>
      <c r="F296" s="1"/>
      <c r="G296" s="4"/>
      <c r="H296" s="4"/>
    </row>
    <row r="297" spans="1:8" x14ac:dyDescent="0.15">
      <c r="A297" s="1"/>
      <c r="F297" s="1"/>
      <c r="G297" s="4"/>
      <c r="H297" s="4"/>
    </row>
    <row r="298" spans="1:8" x14ac:dyDescent="0.15">
      <c r="A298" s="1"/>
      <c r="F298" s="1"/>
      <c r="G298" s="4"/>
      <c r="H298" s="4"/>
    </row>
    <row r="299" spans="1:8" x14ac:dyDescent="0.15">
      <c r="A299" s="1"/>
      <c r="F299" s="1"/>
      <c r="G299" s="4"/>
      <c r="H299" s="4"/>
    </row>
    <row r="300" spans="1:8" x14ac:dyDescent="0.15">
      <c r="A300" s="1"/>
      <c r="F300" s="1"/>
      <c r="G300" s="4"/>
      <c r="H300" s="4"/>
    </row>
    <row r="301" spans="1:8" x14ac:dyDescent="0.15">
      <c r="A301" s="1"/>
      <c r="F301" s="1"/>
      <c r="G301" s="4"/>
      <c r="H301" s="4"/>
    </row>
    <row r="302" spans="1:8" x14ac:dyDescent="0.15">
      <c r="A302" s="1"/>
      <c r="F302" s="1"/>
      <c r="G302" s="4"/>
      <c r="H302" s="4"/>
    </row>
    <row r="303" spans="1:8" x14ac:dyDescent="0.15">
      <c r="A303" s="1"/>
      <c r="F303" s="1"/>
      <c r="G303" s="4"/>
      <c r="H303" s="4"/>
    </row>
    <row r="304" spans="1:8" x14ac:dyDescent="0.15">
      <c r="A304" s="1"/>
      <c r="F304" s="1"/>
      <c r="G304" s="4"/>
      <c r="H304" s="4"/>
    </row>
    <row r="305" spans="1:8" x14ac:dyDescent="0.15">
      <c r="A305" s="1"/>
      <c r="F305" s="1"/>
      <c r="G305" s="4"/>
      <c r="H305" s="4"/>
    </row>
    <row r="306" spans="1:8" x14ac:dyDescent="0.15">
      <c r="A306" s="1"/>
      <c r="F306" s="1"/>
      <c r="G306" s="4"/>
      <c r="H306" s="4"/>
    </row>
    <row r="307" spans="1:8" x14ac:dyDescent="0.15">
      <c r="A307" s="1"/>
      <c r="F307" s="1"/>
      <c r="G307" s="4"/>
      <c r="H307" s="4"/>
    </row>
    <row r="308" spans="1:8" x14ac:dyDescent="0.15">
      <c r="A308" s="1"/>
      <c r="F308" s="1"/>
      <c r="G308" s="4"/>
      <c r="H308" s="4"/>
    </row>
    <row r="309" spans="1:8" x14ac:dyDescent="0.15">
      <c r="A309" s="1"/>
      <c r="F309" s="1"/>
      <c r="G309" s="4"/>
      <c r="H309" s="4"/>
    </row>
    <row r="310" spans="1:8" x14ac:dyDescent="0.15">
      <c r="A310" s="1"/>
      <c r="F310" s="1"/>
      <c r="G310" s="4"/>
      <c r="H310" s="4"/>
    </row>
    <row r="311" spans="1:8" x14ac:dyDescent="0.15">
      <c r="A311" s="1"/>
      <c r="F311" s="1"/>
      <c r="G311" s="4"/>
      <c r="H311" s="4"/>
    </row>
    <row r="312" spans="1:8" x14ac:dyDescent="0.15">
      <c r="A312" s="1"/>
      <c r="F312" s="1"/>
      <c r="G312" s="4"/>
      <c r="H312" s="4"/>
    </row>
    <row r="313" spans="1:8" x14ac:dyDescent="0.15">
      <c r="A313" s="1"/>
      <c r="F313" s="1"/>
      <c r="G313" s="4"/>
      <c r="H313" s="4"/>
    </row>
    <row r="314" spans="1:8" x14ac:dyDescent="0.15">
      <c r="A314" s="1"/>
      <c r="F314" s="1"/>
      <c r="G314" s="4"/>
      <c r="H314" s="4"/>
    </row>
    <row r="315" spans="1:8" x14ac:dyDescent="0.15">
      <c r="A315" s="1"/>
      <c r="F315" s="1"/>
      <c r="G315" s="4"/>
      <c r="H315" s="4"/>
    </row>
    <row r="316" spans="1:8" x14ac:dyDescent="0.15">
      <c r="A316" s="1"/>
      <c r="F316" s="1"/>
      <c r="G316" s="4"/>
      <c r="H316" s="4"/>
    </row>
    <row r="317" spans="1:8" x14ac:dyDescent="0.15">
      <c r="A317" s="1"/>
      <c r="F317" s="1"/>
      <c r="G317" s="4"/>
      <c r="H317" s="4"/>
    </row>
    <row r="318" spans="1:8" x14ac:dyDescent="0.15">
      <c r="A318" s="1"/>
      <c r="F318" s="1"/>
      <c r="G318" s="4"/>
      <c r="H318" s="4"/>
    </row>
    <row r="319" spans="1:8" x14ac:dyDescent="0.15">
      <c r="A319" s="1"/>
      <c r="F319" s="1"/>
      <c r="G319" s="4"/>
      <c r="H319" s="4"/>
    </row>
    <row r="320" spans="1:8" x14ac:dyDescent="0.15">
      <c r="A320" s="1"/>
      <c r="F320" s="1"/>
      <c r="G320" s="4"/>
      <c r="H320" s="4"/>
    </row>
    <row r="321" spans="1:8" x14ac:dyDescent="0.15">
      <c r="A321" s="1"/>
      <c r="F321" s="1"/>
      <c r="G321" s="4"/>
      <c r="H321" s="4"/>
    </row>
    <row r="322" spans="1:8" x14ac:dyDescent="0.15">
      <c r="A322" s="1"/>
      <c r="F322" s="1"/>
      <c r="G322" s="4"/>
      <c r="H322" s="4"/>
    </row>
    <row r="323" spans="1:8" x14ac:dyDescent="0.15">
      <c r="A323" s="1"/>
      <c r="F323" s="1"/>
      <c r="G323" s="4"/>
      <c r="H323" s="4"/>
    </row>
    <row r="324" spans="1:8" x14ac:dyDescent="0.15">
      <c r="A324" s="1"/>
      <c r="F324" s="1"/>
      <c r="G324" s="4"/>
      <c r="H324" s="4"/>
    </row>
    <row r="325" spans="1:8" x14ac:dyDescent="0.15">
      <c r="A325" s="1"/>
      <c r="F325" s="1"/>
      <c r="G325" s="4"/>
      <c r="H325" s="4"/>
    </row>
    <row r="326" spans="1:8" x14ac:dyDescent="0.15">
      <c r="A326" s="1"/>
      <c r="F326" s="1"/>
      <c r="G326" s="4"/>
      <c r="H326" s="4"/>
    </row>
    <row r="327" spans="1:8" x14ac:dyDescent="0.15">
      <c r="A327" s="1"/>
      <c r="F327" s="1"/>
      <c r="G327" s="4"/>
      <c r="H327" s="4"/>
    </row>
    <row r="328" spans="1:8" x14ac:dyDescent="0.15">
      <c r="A328" s="1"/>
      <c r="F328" s="1"/>
      <c r="G328" s="4"/>
      <c r="H328" s="4"/>
    </row>
    <row r="329" spans="1:8" x14ac:dyDescent="0.15">
      <c r="A329" s="1"/>
      <c r="F329" s="1"/>
      <c r="G329" s="4"/>
      <c r="H329" s="4"/>
    </row>
    <row r="330" spans="1:8" x14ac:dyDescent="0.15">
      <c r="A330" s="1"/>
      <c r="F330" s="1"/>
      <c r="G330" s="4"/>
      <c r="H330" s="4"/>
    </row>
    <row r="331" spans="1:8" x14ac:dyDescent="0.15">
      <c r="A331" s="1"/>
      <c r="F331" s="1"/>
      <c r="G331" s="4"/>
      <c r="H331" s="4"/>
    </row>
    <row r="332" spans="1:8" x14ac:dyDescent="0.15">
      <c r="A332" s="1"/>
      <c r="F332" s="1"/>
      <c r="G332" s="4"/>
      <c r="H332" s="4"/>
    </row>
    <row r="333" spans="1:8" x14ac:dyDescent="0.15">
      <c r="A333" s="1"/>
      <c r="F333" s="1"/>
      <c r="G333" s="4"/>
      <c r="H333" s="4"/>
    </row>
    <row r="334" spans="1:8" x14ac:dyDescent="0.15">
      <c r="A334" s="1"/>
      <c r="F334" s="1"/>
      <c r="G334" s="4"/>
      <c r="H334" s="4"/>
    </row>
    <row r="335" spans="1:8" x14ac:dyDescent="0.15">
      <c r="A335" s="1"/>
      <c r="F335" s="1"/>
      <c r="G335" s="4"/>
      <c r="H335" s="4"/>
    </row>
    <row r="336" spans="1:8" x14ac:dyDescent="0.15">
      <c r="A336" s="1"/>
      <c r="F336" s="1"/>
      <c r="G336" s="4"/>
      <c r="H336" s="4"/>
    </row>
    <row r="337" spans="1:8" x14ac:dyDescent="0.15">
      <c r="A337" s="1"/>
      <c r="F337" s="1"/>
      <c r="G337" s="4"/>
      <c r="H337" s="4"/>
    </row>
    <row r="338" spans="1:8" x14ac:dyDescent="0.15">
      <c r="A338" s="1"/>
      <c r="F338" s="1"/>
      <c r="G338" s="4"/>
      <c r="H338" s="4"/>
    </row>
    <row r="339" spans="1:8" x14ac:dyDescent="0.15">
      <c r="A339" s="1"/>
      <c r="F339" s="1"/>
      <c r="G339" s="4"/>
      <c r="H339" s="4"/>
    </row>
    <row r="340" spans="1:8" x14ac:dyDescent="0.15">
      <c r="A340" s="1"/>
      <c r="F340" s="1"/>
      <c r="G340" s="4"/>
      <c r="H340" s="4"/>
    </row>
    <row r="341" spans="1:8" x14ac:dyDescent="0.15">
      <c r="A341" s="1"/>
      <c r="F341" s="1"/>
      <c r="G341" s="4"/>
      <c r="H341" s="4"/>
    </row>
    <row r="342" spans="1:8" x14ac:dyDescent="0.15">
      <c r="A342" s="1"/>
      <c r="F342" s="1"/>
      <c r="G342" s="4"/>
      <c r="H342" s="4"/>
    </row>
    <row r="343" spans="1:8" x14ac:dyDescent="0.15">
      <c r="A343" s="1"/>
      <c r="F343" s="1"/>
      <c r="G343" s="4"/>
      <c r="H343" s="4"/>
    </row>
    <row r="344" spans="1:8" x14ac:dyDescent="0.15">
      <c r="A344" s="1"/>
      <c r="F344" s="1"/>
      <c r="G344" s="4"/>
      <c r="H344" s="4"/>
    </row>
    <row r="345" spans="1:8" x14ac:dyDescent="0.15">
      <c r="A345" s="1"/>
      <c r="F345" s="1"/>
      <c r="G345" s="4"/>
      <c r="H345" s="4"/>
    </row>
    <row r="346" spans="1:8" x14ac:dyDescent="0.15">
      <c r="A346" s="1"/>
      <c r="F346" s="1"/>
      <c r="G346" s="4"/>
      <c r="H346" s="4"/>
    </row>
    <row r="347" spans="1:8" x14ac:dyDescent="0.15">
      <c r="A347" s="1"/>
      <c r="F347" s="1"/>
      <c r="G347" s="4"/>
      <c r="H347" s="4"/>
    </row>
    <row r="348" spans="1:8" x14ac:dyDescent="0.15">
      <c r="A348" s="1"/>
      <c r="F348" s="1"/>
      <c r="G348" s="4"/>
      <c r="H348" s="4"/>
    </row>
    <row r="349" spans="1:8" x14ac:dyDescent="0.15">
      <c r="A349" s="1"/>
      <c r="F349" s="1"/>
      <c r="G349" s="4"/>
      <c r="H349" s="4"/>
    </row>
    <row r="350" spans="1:8" x14ac:dyDescent="0.15">
      <c r="A350" s="1"/>
      <c r="F350" s="1"/>
      <c r="G350" s="4"/>
      <c r="H350" s="4"/>
    </row>
    <row r="351" spans="1:8" x14ac:dyDescent="0.15">
      <c r="A351" s="1"/>
      <c r="F351" s="1"/>
      <c r="G351" s="4"/>
      <c r="H351" s="4"/>
    </row>
    <row r="352" spans="1:8" x14ac:dyDescent="0.15">
      <c r="A352" s="1"/>
      <c r="F352" s="1"/>
      <c r="G352" s="4"/>
      <c r="H352" s="4"/>
    </row>
    <row r="353" spans="1:8" x14ac:dyDescent="0.15">
      <c r="A353" s="1"/>
      <c r="F353" s="1"/>
      <c r="G353" s="4"/>
      <c r="H353" s="4"/>
    </row>
    <row r="354" spans="1:8" x14ac:dyDescent="0.15">
      <c r="A354" s="1"/>
      <c r="F354" s="1"/>
      <c r="G354" s="4"/>
      <c r="H354" s="4"/>
    </row>
    <row r="355" spans="1:8" x14ac:dyDescent="0.15">
      <c r="A355" s="1"/>
      <c r="F355" s="1"/>
      <c r="G355" s="4"/>
      <c r="H355" s="4"/>
    </row>
    <row r="356" spans="1:8" x14ac:dyDescent="0.15">
      <c r="A356" s="1"/>
      <c r="F356" s="1"/>
      <c r="G356" s="4"/>
      <c r="H356" s="4"/>
    </row>
    <row r="357" spans="1:8" x14ac:dyDescent="0.15">
      <c r="A357" s="1"/>
      <c r="F357" s="1"/>
      <c r="G357" s="4"/>
      <c r="H357" s="4"/>
    </row>
    <row r="358" spans="1:8" x14ac:dyDescent="0.15">
      <c r="A358" s="1"/>
      <c r="F358" s="1"/>
      <c r="G358" s="4"/>
      <c r="H358" s="4"/>
    </row>
    <row r="359" spans="1:8" x14ac:dyDescent="0.15">
      <c r="A359" s="1"/>
      <c r="F359" s="1"/>
      <c r="G359" s="4"/>
      <c r="H359" s="4"/>
    </row>
    <row r="360" spans="1:8" x14ac:dyDescent="0.15">
      <c r="A360" s="1"/>
      <c r="F360" s="1"/>
      <c r="G360" s="4"/>
      <c r="H360" s="4"/>
    </row>
    <row r="361" spans="1:8" x14ac:dyDescent="0.15">
      <c r="A361" s="1"/>
      <c r="F361" s="1"/>
      <c r="G361" s="4"/>
      <c r="H361" s="4"/>
    </row>
    <row r="362" spans="1:8" x14ac:dyDescent="0.15">
      <c r="A362" s="1"/>
      <c r="F362" s="1"/>
      <c r="G362" s="4"/>
      <c r="H362" s="4"/>
    </row>
    <row r="363" spans="1:8" x14ac:dyDescent="0.15">
      <c r="A363" s="1"/>
      <c r="F363" s="1"/>
      <c r="G363" s="4"/>
      <c r="H363" s="4"/>
    </row>
    <row r="364" spans="1:8" x14ac:dyDescent="0.15">
      <c r="A364" s="1"/>
      <c r="F364" s="1"/>
      <c r="G364" s="4"/>
      <c r="H364" s="4"/>
    </row>
    <row r="365" spans="1:8" x14ac:dyDescent="0.15">
      <c r="A365" s="1"/>
      <c r="F365" s="1"/>
      <c r="G365" s="4"/>
      <c r="H365" s="4"/>
    </row>
    <row r="366" spans="1:8" x14ac:dyDescent="0.15">
      <c r="A366" s="1"/>
      <c r="F366" s="1"/>
      <c r="G366" s="4"/>
      <c r="H366" s="4"/>
    </row>
    <row r="367" spans="1:8" x14ac:dyDescent="0.15">
      <c r="A367" s="1"/>
      <c r="F367" s="1"/>
      <c r="G367" s="4"/>
      <c r="H367" s="4"/>
    </row>
    <row r="368" spans="1:8" x14ac:dyDescent="0.15">
      <c r="A368" s="1"/>
      <c r="F368" s="1"/>
      <c r="G368" s="4"/>
      <c r="H368" s="4"/>
    </row>
    <row r="369" spans="1:8" x14ac:dyDescent="0.15">
      <c r="A369" s="1"/>
      <c r="F369" s="1"/>
      <c r="G369" s="4"/>
      <c r="H369" s="4"/>
    </row>
    <row r="370" spans="1:8" x14ac:dyDescent="0.15">
      <c r="A370" s="1"/>
      <c r="F370" s="1"/>
      <c r="G370" s="4"/>
      <c r="H370" s="4"/>
    </row>
    <row r="371" spans="1:8" x14ac:dyDescent="0.15">
      <c r="A371" s="1"/>
      <c r="F371" s="1"/>
      <c r="G371" s="4"/>
      <c r="H371" s="4"/>
    </row>
    <row r="372" spans="1:8" x14ac:dyDescent="0.15">
      <c r="A372" s="1"/>
      <c r="F372" s="1"/>
      <c r="G372" s="4"/>
      <c r="H372" s="4"/>
    </row>
    <row r="373" spans="1:8" x14ac:dyDescent="0.15">
      <c r="A373" s="1"/>
      <c r="F373" s="1"/>
      <c r="G373" s="4"/>
      <c r="H373" s="4"/>
    </row>
    <row r="374" spans="1:8" x14ac:dyDescent="0.15">
      <c r="A374" s="1"/>
      <c r="F374" s="1"/>
      <c r="G374" s="4"/>
      <c r="H374" s="4"/>
    </row>
    <row r="375" spans="1:8" x14ac:dyDescent="0.15">
      <c r="A375" s="1"/>
      <c r="F375" s="1"/>
      <c r="G375" s="4"/>
      <c r="H375" s="4"/>
    </row>
    <row r="376" spans="1:8" x14ac:dyDescent="0.15">
      <c r="A376" s="1"/>
      <c r="F376" s="1"/>
      <c r="G376" s="4"/>
      <c r="H376" s="4"/>
    </row>
    <row r="377" spans="1:8" x14ac:dyDescent="0.15">
      <c r="A377" s="1"/>
      <c r="F377" s="1"/>
      <c r="G377" s="4"/>
      <c r="H377" s="4"/>
    </row>
    <row r="378" spans="1:8" x14ac:dyDescent="0.15">
      <c r="A378" s="1"/>
      <c r="F378" s="1"/>
      <c r="G378" s="4"/>
      <c r="H378" s="4"/>
    </row>
    <row r="379" spans="1:8" x14ac:dyDescent="0.15">
      <c r="A379" s="1"/>
      <c r="F379" s="1"/>
      <c r="G379" s="4"/>
      <c r="H379" s="4"/>
    </row>
    <row r="380" spans="1:8" x14ac:dyDescent="0.15">
      <c r="A380" s="1"/>
      <c r="F380" s="1"/>
      <c r="G380" s="4"/>
      <c r="H380" s="4"/>
    </row>
    <row r="381" spans="1:8" x14ac:dyDescent="0.15">
      <c r="A381" s="1"/>
      <c r="F381" s="1"/>
      <c r="G381" s="4"/>
      <c r="H381" s="4"/>
    </row>
    <row r="382" spans="1:8" x14ac:dyDescent="0.15">
      <c r="A382" s="1"/>
      <c r="F382" s="1"/>
      <c r="G382" s="4"/>
      <c r="H382" s="4"/>
    </row>
    <row r="383" spans="1:8" x14ac:dyDescent="0.15">
      <c r="A383" s="1"/>
      <c r="F383" s="1"/>
      <c r="G383" s="4"/>
      <c r="H383" s="4"/>
    </row>
    <row r="384" spans="1:8" x14ac:dyDescent="0.15">
      <c r="A384" s="1"/>
      <c r="F384" s="1"/>
      <c r="G384" s="4"/>
      <c r="H384" s="4"/>
    </row>
    <row r="385" spans="1:8" x14ac:dyDescent="0.15">
      <c r="A385" s="1"/>
      <c r="F385" s="1"/>
      <c r="G385" s="4"/>
      <c r="H385" s="4"/>
    </row>
    <row r="386" spans="1:8" x14ac:dyDescent="0.15">
      <c r="A386" s="1"/>
      <c r="F386" s="1"/>
      <c r="G386" s="4"/>
      <c r="H386" s="4"/>
    </row>
    <row r="387" spans="1:8" x14ac:dyDescent="0.15">
      <c r="A387" s="1"/>
      <c r="F387" s="1"/>
      <c r="G387" s="4"/>
      <c r="H387" s="4"/>
    </row>
    <row r="388" spans="1:8" x14ac:dyDescent="0.15">
      <c r="A388" s="1"/>
      <c r="F388" s="1"/>
      <c r="G388" s="4"/>
      <c r="H388" s="4"/>
    </row>
    <row r="389" spans="1:8" x14ac:dyDescent="0.15">
      <c r="A389" s="1"/>
      <c r="F389" s="1"/>
      <c r="G389" s="4"/>
      <c r="H389" s="4"/>
    </row>
    <row r="390" spans="1:8" x14ac:dyDescent="0.15">
      <c r="A390" s="1"/>
      <c r="F390" s="1"/>
      <c r="G390" s="4"/>
      <c r="H390" s="4"/>
    </row>
    <row r="391" spans="1:8" x14ac:dyDescent="0.15">
      <c r="A391" s="1"/>
      <c r="F391" s="1"/>
      <c r="G391" s="4"/>
      <c r="H391" s="4"/>
    </row>
    <row r="392" spans="1:8" x14ac:dyDescent="0.15">
      <c r="A392" s="1"/>
      <c r="F392" s="1"/>
      <c r="G392" s="4"/>
      <c r="H392" s="4"/>
    </row>
    <row r="393" spans="1:8" x14ac:dyDescent="0.15">
      <c r="A393" s="1"/>
      <c r="F393" s="1"/>
      <c r="G393" s="4"/>
      <c r="H393" s="4"/>
    </row>
    <row r="394" spans="1:8" x14ac:dyDescent="0.15">
      <c r="A394" s="1"/>
      <c r="F394" s="1"/>
      <c r="G394" s="4"/>
      <c r="H394" s="4"/>
    </row>
    <row r="395" spans="1:8" x14ac:dyDescent="0.15">
      <c r="A395" s="1"/>
      <c r="F395" s="1"/>
      <c r="G395" s="4"/>
      <c r="H395" s="4"/>
    </row>
    <row r="396" spans="1:8" x14ac:dyDescent="0.15">
      <c r="A396" s="1"/>
      <c r="F396" s="1"/>
      <c r="G396" s="4"/>
      <c r="H396" s="4"/>
    </row>
    <row r="397" spans="1:8" x14ac:dyDescent="0.15">
      <c r="A397" s="1"/>
      <c r="F397" s="1"/>
      <c r="G397" s="4"/>
      <c r="H397" s="4"/>
    </row>
    <row r="398" spans="1:8" x14ac:dyDescent="0.15">
      <c r="A398" s="1"/>
      <c r="F398" s="1"/>
      <c r="G398" s="4"/>
      <c r="H398" s="4"/>
    </row>
    <row r="399" spans="1:8" x14ac:dyDescent="0.15">
      <c r="A399" s="1"/>
      <c r="F399" s="1"/>
      <c r="G399" s="4"/>
      <c r="H399" s="4"/>
    </row>
    <row r="400" spans="1:8" x14ac:dyDescent="0.15">
      <c r="A400" s="1"/>
      <c r="F400" s="1"/>
      <c r="G400" s="4"/>
      <c r="H400" s="4"/>
    </row>
    <row r="401" spans="1:8" x14ac:dyDescent="0.15">
      <c r="A401" s="1"/>
      <c r="F401" s="1"/>
      <c r="G401" s="4"/>
      <c r="H401" s="4"/>
    </row>
    <row r="402" spans="1:8" x14ac:dyDescent="0.15">
      <c r="A402" s="1"/>
      <c r="F402" s="1"/>
      <c r="G402" s="4"/>
      <c r="H402" s="4"/>
    </row>
    <row r="403" spans="1:8" x14ac:dyDescent="0.15">
      <c r="A403" s="1"/>
      <c r="F403" s="1"/>
      <c r="G403" s="4"/>
      <c r="H403" s="4"/>
    </row>
    <row r="404" spans="1:8" x14ac:dyDescent="0.15">
      <c r="A404" s="1"/>
      <c r="F404" s="1"/>
      <c r="G404" s="4"/>
      <c r="H404" s="4"/>
    </row>
    <row r="405" spans="1:8" x14ac:dyDescent="0.15">
      <c r="A405" s="1"/>
      <c r="F405" s="1"/>
      <c r="G405" s="4"/>
      <c r="H405" s="4"/>
    </row>
    <row r="406" spans="1:8" x14ac:dyDescent="0.15">
      <c r="A406" s="1"/>
      <c r="F406" s="1"/>
      <c r="G406" s="4"/>
      <c r="H406" s="4"/>
    </row>
    <row r="407" spans="1:8" x14ac:dyDescent="0.15">
      <c r="A407" s="1"/>
      <c r="F407" s="1"/>
      <c r="G407" s="4"/>
      <c r="H407" s="4"/>
    </row>
    <row r="408" spans="1:8" x14ac:dyDescent="0.15">
      <c r="A408" s="1"/>
      <c r="F408" s="1"/>
      <c r="G408" s="4"/>
      <c r="H408" s="4"/>
    </row>
    <row r="409" spans="1:8" x14ac:dyDescent="0.15">
      <c r="A409" s="1"/>
      <c r="F409" s="1"/>
      <c r="G409" s="4"/>
      <c r="H409" s="4"/>
    </row>
    <row r="410" spans="1:8" x14ac:dyDescent="0.15">
      <c r="A410" s="1"/>
      <c r="F410" s="1"/>
      <c r="G410" s="4"/>
      <c r="H410" s="4"/>
    </row>
    <row r="411" spans="1:8" x14ac:dyDescent="0.15">
      <c r="A411" s="1"/>
      <c r="F411" s="1"/>
      <c r="G411" s="4"/>
      <c r="H411" s="4"/>
    </row>
    <row r="412" spans="1:8" x14ac:dyDescent="0.15">
      <c r="A412" s="1"/>
      <c r="F412" s="1"/>
      <c r="G412" s="4"/>
      <c r="H412" s="4"/>
    </row>
    <row r="413" spans="1:8" x14ac:dyDescent="0.15">
      <c r="A413" s="1"/>
      <c r="F413" s="1"/>
      <c r="G413" s="4"/>
      <c r="H413" s="4"/>
    </row>
    <row r="414" spans="1:8" x14ac:dyDescent="0.15">
      <c r="A414" s="1"/>
      <c r="F414" s="1"/>
      <c r="G414" s="4"/>
      <c r="H414" s="4"/>
    </row>
    <row r="415" spans="1:8" x14ac:dyDescent="0.15">
      <c r="A415" s="1"/>
      <c r="F415" s="1"/>
      <c r="G415" s="4"/>
      <c r="H415" s="4"/>
    </row>
    <row r="416" spans="1:8" x14ac:dyDescent="0.15">
      <c r="A416" s="1"/>
      <c r="F416" s="1"/>
      <c r="G416" s="4"/>
      <c r="H416" s="4"/>
    </row>
    <row r="417" spans="1:8" x14ac:dyDescent="0.15">
      <c r="A417" s="1"/>
      <c r="F417" s="1"/>
      <c r="G417" s="4"/>
      <c r="H417" s="4"/>
    </row>
    <row r="418" spans="1:8" x14ac:dyDescent="0.15">
      <c r="A418" s="1"/>
      <c r="F418" s="1"/>
      <c r="G418" s="4"/>
      <c r="H418" s="4"/>
    </row>
    <row r="419" spans="1:8" x14ac:dyDescent="0.15">
      <c r="A419" s="1"/>
      <c r="F419" s="1"/>
      <c r="G419" s="4"/>
      <c r="H419" s="4"/>
    </row>
    <row r="420" spans="1:8" x14ac:dyDescent="0.15">
      <c r="A420" s="1"/>
      <c r="F420" s="1"/>
      <c r="G420" s="4"/>
      <c r="H420" s="4"/>
    </row>
    <row r="421" spans="1:8" x14ac:dyDescent="0.15">
      <c r="A421" s="1"/>
      <c r="F421" s="1"/>
      <c r="G421" s="4"/>
      <c r="H421" s="4"/>
    </row>
    <row r="422" spans="1:8" x14ac:dyDescent="0.15">
      <c r="A422" s="1"/>
      <c r="F422" s="1"/>
      <c r="G422" s="4"/>
      <c r="H422" s="4"/>
    </row>
    <row r="423" spans="1:8" x14ac:dyDescent="0.15">
      <c r="A423" s="1"/>
      <c r="F423" s="1"/>
      <c r="G423" s="4"/>
      <c r="H423" s="4"/>
    </row>
    <row r="424" spans="1:8" x14ac:dyDescent="0.15">
      <c r="A424" s="1"/>
      <c r="F424" s="1"/>
      <c r="G424" s="4"/>
      <c r="H424" s="4"/>
    </row>
    <row r="425" spans="1:8" x14ac:dyDescent="0.15">
      <c r="A425" s="1"/>
      <c r="F425" s="1"/>
      <c r="G425" s="4"/>
      <c r="H425" s="4"/>
    </row>
    <row r="426" spans="1:8" x14ac:dyDescent="0.15">
      <c r="A426" s="1"/>
      <c r="F426" s="1"/>
      <c r="G426" s="4"/>
      <c r="H426" s="4"/>
    </row>
    <row r="427" spans="1:8" x14ac:dyDescent="0.15">
      <c r="A427" s="1"/>
      <c r="F427" s="1"/>
      <c r="G427" s="4"/>
      <c r="H427" s="4"/>
    </row>
    <row r="428" spans="1:8" x14ac:dyDescent="0.15">
      <c r="A428" s="1"/>
      <c r="F428" s="1"/>
      <c r="G428" s="4"/>
      <c r="H428" s="4"/>
    </row>
    <row r="429" spans="1:8" x14ac:dyDescent="0.15">
      <c r="A429" s="1"/>
      <c r="F429" s="1"/>
      <c r="G429" s="4"/>
      <c r="H429" s="4"/>
    </row>
    <row r="430" spans="1:8" x14ac:dyDescent="0.15">
      <c r="A430" s="1"/>
      <c r="F430" s="1"/>
      <c r="G430" s="4"/>
      <c r="H430" s="4"/>
    </row>
    <row r="431" spans="1:8" x14ac:dyDescent="0.15">
      <c r="A431" s="1"/>
      <c r="F431" s="1"/>
      <c r="G431" s="4"/>
      <c r="H431" s="4"/>
    </row>
    <row r="432" spans="1:8" x14ac:dyDescent="0.15">
      <c r="A432" s="1"/>
      <c r="F432" s="1"/>
      <c r="G432" s="4"/>
      <c r="H432" s="4"/>
    </row>
    <row r="433" spans="1:8" x14ac:dyDescent="0.15">
      <c r="A433" s="1"/>
      <c r="F433" s="1"/>
      <c r="G433" s="4"/>
      <c r="H433" s="4"/>
    </row>
    <row r="434" spans="1:8" x14ac:dyDescent="0.15">
      <c r="A434" s="1"/>
      <c r="F434" s="1"/>
      <c r="G434" s="4"/>
      <c r="H434" s="4"/>
    </row>
    <row r="435" spans="1:8" x14ac:dyDescent="0.15">
      <c r="A435" s="1"/>
      <c r="F435" s="1"/>
      <c r="G435" s="4"/>
      <c r="H435" s="4"/>
    </row>
    <row r="436" spans="1:8" x14ac:dyDescent="0.15">
      <c r="A436" s="1"/>
      <c r="F436" s="1"/>
      <c r="G436" s="4"/>
      <c r="H436" s="4"/>
    </row>
    <row r="437" spans="1:8" x14ac:dyDescent="0.15">
      <c r="A437" s="1"/>
      <c r="F437" s="1"/>
      <c r="G437" s="4"/>
      <c r="H437" s="4"/>
    </row>
    <row r="438" spans="1:8" x14ac:dyDescent="0.15">
      <c r="A438" s="1"/>
      <c r="F438" s="1"/>
      <c r="G438" s="4"/>
      <c r="H438" s="4"/>
    </row>
    <row r="439" spans="1:8" x14ac:dyDescent="0.15">
      <c r="A439" s="1"/>
      <c r="F439" s="1"/>
      <c r="G439" s="4"/>
      <c r="H439" s="4"/>
    </row>
    <row r="440" spans="1:8" x14ac:dyDescent="0.15">
      <c r="A440" s="1"/>
      <c r="F440" s="1"/>
      <c r="G440" s="4"/>
      <c r="H440" s="4"/>
    </row>
    <row r="441" spans="1:8" x14ac:dyDescent="0.15">
      <c r="A441" s="1"/>
      <c r="F441" s="1"/>
      <c r="G441" s="4"/>
      <c r="H441" s="4"/>
    </row>
    <row r="442" spans="1:8" x14ac:dyDescent="0.15">
      <c r="A442" s="1"/>
      <c r="F442" s="1"/>
      <c r="G442" s="4"/>
      <c r="H442" s="4"/>
    </row>
    <row r="443" spans="1:8" x14ac:dyDescent="0.15">
      <c r="A443" s="1"/>
      <c r="F443" s="1"/>
      <c r="G443" s="4"/>
      <c r="H443" s="4"/>
    </row>
    <row r="444" spans="1:8" x14ac:dyDescent="0.15">
      <c r="A444" s="1"/>
      <c r="F444" s="1"/>
      <c r="G444" s="4"/>
      <c r="H444" s="4"/>
    </row>
    <row r="445" spans="1:8" x14ac:dyDescent="0.15">
      <c r="A445" s="1"/>
      <c r="F445" s="1"/>
      <c r="G445" s="4"/>
      <c r="H445" s="4"/>
    </row>
    <row r="446" spans="1:8" x14ac:dyDescent="0.15">
      <c r="A446" s="1"/>
      <c r="F446" s="1"/>
      <c r="G446" s="4"/>
      <c r="H446" s="4"/>
    </row>
    <row r="447" spans="1:8" x14ac:dyDescent="0.15">
      <c r="A447" s="1"/>
      <c r="F447" s="1"/>
      <c r="G447" s="4"/>
      <c r="H447" s="4"/>
    </row>
    <row r="448" spans="1:8" x14ac:dyDescent="0.15">
      <c r="A448" s="1"/>
      <c r="F448" s="1"/>
      <c r="G448" s="4"/>
      <c r="H448" s="4"/>
    </row>
    <row r="449" spans="1:8" x14ac:dyDescent="0.15">
      <c r="A449" s="1"/>
      <c r="F449" s="1"/>
      <c r="G449" s="4"/>
      <c r="H449" s="4"/>
    </row>
    <row r="450" spans="1:8" x14ac:dyDescent="0.15">
      <c r="A450" s="1"/>
      <c r="F450" s="1"/>
      <c r="G450" s="4"/>
      <c r="H450" s="4"/>
    </row>
    <row r="451" spans="1:8" x14ac:dyDescent="0.15">
      <c r="A451" s="1"/>
      <c r="F451" s="1"/>
      <c r="G451" s="4"/>
      <c r="H451" s="4"/>
    </row>
    <row r="452" spans="1:8" x14ac:dyDescent="0.15">
      <c r="A452" s="1"/>
      <c r="F452" s="1"/>
      <c r="G452" s="4"/>
      <c r="H452" s="4"/>
    </row>
    <row r="453" spans="1:8" x14ac:dyDescent="0.15">
      <c r="A453" s="1"/>
      <c r="F453" s="1"/>
      <c r="G453" s="4"/>
      <c r="H453" s="4"/>
    </row>
    <row r="454" spans="1:8" x14ac:dyDescent="0.15">
      <c r="A454" s="1"/>
      <c r="F454" s="1"/>
      <c r="G454" s="4"/>
      <c r="H454" s="4"/>
    </row>
    <row r="455" spans="1:8" x14ac:dyDescent="0.15">
      <c r="A455" s="1"/>
      <c r="F455" s="1"/>
      <c r="G455" s="4"/>
      <c r="H455" s="4"/>
    </row>
    <row r="456" spans="1:8" x14ac:dyDescent="0.15">
      <c r="A456" s="1"/>
      <c r="F456" s="1"/>
      <c r="G456" s="4"/>
      <c r="H456" s="4"/>
    </row>
    <row r="457" spans="1:8" x14ac:dyDescent="0.15">
      <c r="A457" s="1"/>
      <c r="F457" s="1"/>
      <c r="G457" s="4"/>
      <c r="H457" s="4"/>
    </row>
    <row r="458" spans="1:8" x14ac:dyDescent="0.15">
      <c r="A458" s="1"/>
      <c r="F458" s="1"/>
      <c r="G458" s="4"/>
      <c r="H458" s="4"/>
    </row>
    <row r="459" spans="1:8" x14ac:dyDescent="0.15">
      <c r="A459" s="1"/>
      <c r="F459" s="1"/>
      <c r="G459" s="4"/>
      <c r="H459" s="4"/>
    </row>
    <row r="460" spans="1:8" x14ac:dyDescent="0.15">
      <c r="A460" s="1"/>
      <c r="F460" s="1"/>
      <c r="G460" s="4"/>
      <c r="H460" s="4"/>
    </row>
    <row r="461" spans="1:8" x14ac:dyDescent="0.15">
      <c r="A461" s="1"/>
      <c r="F461" s="1"/>
      <c r="G461" s="4"/>
      <c r="H461" s="4"/>
    </row>
    <row r="462" spans="1:8" x14ac:dyDescent="0.15">
      <c r="A462" s="1"/>
      <c r="F462" s="1"/>
      <c r="G462" s="4"/>
      <c r="H462" s="4"/>
    </row>
    <row r="463" spans="1:8" x14ac:dyDescent="0.15">
      <c r="A463" s="1"/>
      <c r="F463" s="1"/>
      <c r="G463" s="4"/>
      <c r="H463" s="4"/>
    </row>
    <row r="464" spans="1:8" x14ac:dyDescent="0.15">
      <c r="A464" s="1"/>
      <c r="F464" s="1"/>
      <c r="G464" s="4"/>
      <c r="H464" s="4"/>
    </row>
    <row r="465" spans="1:8" x14ac:dyDescent="0.15">
      <c r="A465" s="1"/>
      <c r="F465" s="1"/>
      <c r="G465" s="4"/>
      <c r="H465" s="4"/>
    </row>
    <row r="466" spans="1:8" x14ac:dyDescent="0.15">
      <c r="A466" s="1"/>
      <c r="F466" s="1"/>
      <c r="G466" s="4"/>
      <c r="H466" s="4"/>
    </row>
    <row r="467" spans="1:8" x14ac:dyDescent="0.15">
      <c r="A467" s="1"/>
      <c r="F467" s="1"/>
      <c r="G467" s="4"/>
      <c r="H467" s="4"/>
    </row>
    <row r="468" spans="1:8" x14ac:dyDescent="0.15">
      <c r="A468" s="1"/>
      <c r="F468" s="1"/>
      <c r="G468" s="4"/>
      <c r="H468" s="4"/>
    </row>
    <row r="469" spans="1:8" x14ac:dyDescent="0.15">
      <c r="A469" s="1"/>
      <c r="F469" s="1"/>
      <c r="G469" s="4"/>
      <c r="H469" s="4"/>
    </row>
    <row r="470" spans="1:8" x14ac:dyDescent="0.15">
      <c r="A470" s="1"/>
      <c r="F470" s="1"/>
      <c r="G470" s="4"/>
      <c r="H470" s="4"/>
    </row>
    <row r="471" spans="1:8" x14ac:dyDescent="0.15">
      <c r="A471" s="1"/>
      <c r="F471" s="1"/>
      <c r="G471" s="4"/>
      <c r="H471" s="4"/>
    </row>
    <row r="472" spans="1:8" x14ac:dyDescent="0.15">
      <c r="A472" s="1"/>
      <c r="F472" s="1"/>
      <c r="G472" s="4"/>
      <c r="H472" s="4"/>
    </row>
    <row r="473" spans="1:8" x14ac:dyDescent="0.15">
      <c r="A473" s="1"/>
      <c r="F473" s="1"/>
      <c r="G473" s="4"/>
      <c r="H473" s="4"/>
    </row>
    <row r="474" spans="1:8" x14ac:dyDescent="0.15">
      <c r="A474" s="1"/>
      <c r="F474" s="1"/>
      <c r="G474" s="4"/>
      <c r="H474" s="4"/>
    </row>
    <row r="475" spans="1:8" x14ac:dyDescent="0.15">
      <c r="A475" s="1"/>
      <c r="F475" s="1"/>
      <c r="G475" s="4"/>
      <c r="H475" s="4"/>
    </row>
    <row r="476" spans="1:8" x14ac:dyDescent="0.15">
      <c r="A476" s="1"/>
      <c r="F476" s="1"/>
      <c r="G476" s="4"/>
      <c r="H476" s="4"/>
    </row>
    <row r="477" spans="1:8" x14ac:dyDescent="0.15">
      <c r="A477" s="1"/>
      <c r="F477" s="1"/>
      <c r="G477" s="4"/>
      <c r="H477" s="4"/>
    </row>
    <row r="478" spans="1:8" x14ac:dyDescent="0.15">
      <c r="A478" s="1"/>
      <c r="F478" s="1"/>
      <c r="G478" s="4"/>
      <c r="H478" s="4"/>
    </row>
    <row r="479" spans="1:8" x14ac:dyDescent="0.15">
      <c r="A479" s="1"/>
      <c r="F479" s="1"/>
      <c r="G479" s="4"/>
      <c r="H479" s="4"/>
    </row>
    <row r="480" spans="1:8" x14ac:dyDescent="0.15">
      <c r="A480" s="1"/>
      <c r="F480" s="1"/>
      <c r="G480" s="4"/>
      <c r="H480" s="4"/>
    </row>
    <row r="481" spans="1:8" x14ac:dyDescent="0.15">
      <c r="A481" s="1"/>
      <c r="F481" s="1"/>
      <c r="G481" s="4"/>
      <c r="H481" s="4"/>
    </row>
    <row r="482" spans="1:8" x14ac:dyDescent="0.15">
      <c r="A482" s="1"/>
      <c r="F482" s="1"/>
      <c r="G482" s="4"/>
      <c r="H482" s="4"/>
    </row>
    <row r="483" spans="1:8" x14ac:dyDescent="0.15">
      <c r="A483" s="1"/>
      <c r="F483" s="1"/>
      <c r="G483" s="4"/>
      <c r="H483" s="4"/>
    </row>
    <row r="484" spans="1:8" x14ac:dyDescent="0.15">
      <c r="A484" s="1"/>
      <c r="F484" s="1"/>
      <c r="G484" s="4"/>
      <c r="H484" s="4"/>
    </row>
    <row r="485" spans="1:8" x14ac:dyDescent="0.15">
      <c r="A485" s="1"/>
      <c r="F485" s="1"/>
      <c r="G485" s="4"/>
      <c r="H485" s="4"/>
    </row>
    <row r="486" spans="1:8" x14ac:dyDescent="0.15">
      <c r="A486" s="1"/>
      <c r="F486" s="1"/>
      <c r="G486" s="4"/>
      <c r="H486" s="4"/>
    </row>
    <row r="487" spans="1:8" x14ac:dyDescent="0.15">
      <c r="A487" s="1"/>
      <c r="F487" s="1"/>
      <c r="G487" s="4"/>
      <c r="H487" s="4"/>
    </row>
    <row r="488" spans="1:8" x14ac:dyDescent="0.15">
      <c r="A488" s="1"/>
      <c r="F488" s="1"/>
      <c r="G488" s="4"/>
      <c r="H488" s="4"/>
    </row>
    <row r="489" spans="1:8" x14ac:dyDescent="0.15">
      <c r="A489" s="1"/>
      <c r="F489" s="1"/>
      <c r="G489" s="4"/>
      <c r="H489" s="4"/>
    </row>
    <row r="490" spans="1:8" x14ac:dyDescent="0.15">
      <c r="A490" s="1"/>
      <c r="F490" s="1"/>
      <c r="G490" s="4"/>
      <c r="H490" s="4"/>
    </row>
    <row r="491" spans="1:8" x14ac:dyDescent="0.15">
      <c r="A491" s="1"/>
      <c r="F491" s="1"/>
      <c r="G491" s="4"/>
      <c r="H491" s="4"/>
    </row>
    <row r="492" spans="1:8" x14ac:dyDescent="0.15">
      <c r="A492" s="1"/>
      <c r="F492" s="1"/>
      <c r="G492" s="4"/>
      <c r="H492" s="4"/>
    </row>
    <row r="493" spans="1:8" x14ac:dyDescent="0.15">
      <c r="A493" s="1"/>
      <c r="F493" s="1"/>
      <c r="G493" s="4"/>
      <c r="H493" s="4"/>
    </row>
    <row r="494" spans="1:8" x14ac:dyDescent="0.15">
      <c r="A494" s="1"/>
      <c r="F494" s="1"/>
      <c r="G494" s="4"/>
      <c r="H494" s="4"/>
    </row>
    <row r="495" spans="1:8" x14ac:dyDescent="0.15">
      <c r="A495" s="1"/>
      <c r="F495" s="1"/>
      <c r="G495" s="4"/>
      <c r="H495" s="4"/>
    </row>
    <row r="496" spans="1:8" x14ac:dyDescent="0.15">
      <c r="A496" s="1"/>
      <c r="F496" s="1"/>
      <c r="G496" s="4"/>
      <c r="H496" s="4"/>
    </row>
    <row r="497" spans="1:8" x14ac:dyDescent="0.15">
      <c r="A497" s="1"/>
      <c r="F497" s="1"/>
      <c r="G497" s="4"/>
      <c r="H497" s="4"/>
    </row>
    <row r="498" spans="1:8" x14ac:dyDescent="0.15">
      <c r="A498" s="1"/>
      <c r="F498" s="1"/>
      <c r="G498" s="4"/>
      <c r="H498" s="4"/>
    </row>
    <row r="499" spans="1:8" x14ac:dyDescent="0.15">
      <c r="A499" s="1"/>
      <c r="F499" s="1"/>
      <c r="G499" s="4"/>
      <c r="H499" s="4"/>
    </row>
    <row r="500" spans="1:8" x14ac:dyDescent="0.15">
      <c r="A500" s="1"/>
      <c r="F500" s="1"/>
      <c r="G500" s="4"/>
      <c r="H500" s="4"/>
    </row>
    <row r="501" spans="1:8" x14ac:dyDescent="0.15">
      <c r="A501" s="1"/>
      <c r="F501" s="1"/>
      <c r="G501" s="4"/>
      <c r="H501" s="4"/>
    </row>
    <row r="502" spans="1:8" x14ac:dyDescent="0.15">
      <c r="A502" s="1"/>
      <c r="F502" s="1"/>
      <c r="G502" s="4"/>
      <c r="H502" s="4"/>
    </row>
    <row r="503" spans="1:8" x14ac:dyDescent="0.15">
      <c r="A503" s="1"/>
      <c r="F503" s="1"/>
      <c r="G503" s="4"/>
      <c r="H503" s="4"/>
    </row>
    <row r="504" spans="1:8" x14ac:dyDescent="0.15">
      <c r="A504" s="1"/>
      <c r="F504" s="1"/>
      <c r="G504" s="4"/>
      <c r="H504" s="4"/>
    </row>
    <row r="505" spans="1:8" x14ac:dyDescent="0.15">
      <c r="A505" s="1"/>
      <c r="F505" s="1"/>
      <c r="G505" s="4"/>
      <c r="H505" s="4"/>
    </row>
    <row r="506" spans="1:8" x14ac:dyDescent="0.15">
      <c r="A506" s="1"/>
      <c r="F506" s="1"/>
      <c r="G506" s="4"/>
      <c r="H506" s="4"/>
    </row>
    <row r="507" spans="1:8" x14ac:dyDescent="0.15">
      <c r="A507" s="1"/>
      <c r="F507" s="1"/>
      <c r="G507" s="4"/>
      <c r="H507" s="4"/>
    </row>
    <row r="508" spans="1:8" x14ac:dyDescent="0.15">
      <c r="A508" s="1"/>
      <c r="F508" s="1"/>
      <c r="G508" s="4"/>
      <c r="H508" s="4"/>
    </row>
    <row r="509" spans="1:8" x14ac:dyDescent="0.15">
      <c r="A509" s="1"/>
      <c r="F509" s="1"/>
      <c r="G509" s="4"/>
      <c r="H509" s="4"/>
    </row>
    <row r="510" spans="1:8" x14ac:dyDescent="0.15">
      <c r="A510" s="1"/>
      <c r="F510" s="1"/>
      <c r="G510" s="4"/>
      <c r="H510" s="4"/>
    </row>
    <row r="511" spans="1:8" x14ac:dyDescent="0.15">
      <c r="A511" s="1"/>
      <c r="F511" s="1"/>
      <c r="G511" s="4"/>
      <c r="H511" s="4"/>
    </row>
    <row r="512" spans="1:8" x14ac:dyDescent="0.15">
      <c r="A512" s="1"/>
      <c r="F512" s="1"/>
      <c r="G512" s="4"/>
      <c r="H512" s="4"/>
    </row>
    <row r="513" spans="1:8" x14ac:dyDescent="0.15">
      <c r="A513" s="1"/>
      <c r="F513" s="1"/>
      <c r="G513" s="4"/>
      <c r="H513" s="4"/>
    </row>
    <row r="514" spans="1:8" x14ac:dyDescent="0.15">
      <c r="A514" s="1"/>
      <c r="F514" s="1"/>
      <c r="G514" s="4"/>
      <c r="H514" s="4"/>
    </row>
    <row r="515" spans="1:8" x14ac:dyDescent="0.15">
      <c r="A515" s="1"/>
      <c r="F515" s="1"/>
      <c r="G515" s="4"/>
      <c r="H515" s="4"/>
    </row>
    <row r="516" spans="1:8" x14ac:dyDescent="0.15">
      <c r="A516" s="1"/>
      <c r="F516" s="1"/>
      <c r="G516" s="4"/>
      <c r="H516" s="4"/>
    </row>
    <row r="517" spans="1:8" x14ac:dyDescent="0.15">
      <c r="A517" s="1"/>
      <c r="F517" s="1"/>
      <c r="G517" s="4"/>
      <c r="H517" s="4"/>
    </row>
    <row r="518" spans="1:8" x14ac:dyDescent="0.15">
      <c r="A518" s="1"/>
      <c r="F518" s="1"/>
      <c r="G518" s="4"/>
      <c r="H518" s="4"/>
    </row>
    <row r="519" spans="1:8" x14ac:dyDescent="0.15">
      <c r="A519" s="1"/>
      <c r="F519" s="1"/>
      <c r="G519" s="4"/>
      <c r="H519" s="4"/>
    </row>
    <row r="520" spans="1:8" x14ac:dyDescent="0.15">
      <c r="A520" s="1"/>
      <c r="F520" s="1"/>
      <c r="G520" s="4"/>
      <c r="H520" s="4"/>
    </row>
    <row r="521" spans="1:8" x14ac:dyDescent="0.15">
      <c r="A521" s="1"/>
      <c r="F521" s="1"/>
      <c r="G521" s="4"/>
      <c r="H521" s="4"/>
    </row>
    <row r="522" spans="1:8" x14ac:dyDescent="0.15">
      <c r="A522" s="1"/>
      <c r="F522" s="1"/>
      <c r="G522" s="4"/>
      <c r="H522" s="4"/>
    </row>
    <row r="523" spans="1:8" x14ac:dyDescent="0.15">
      <c r="A523" s="1"/>
      <c r="F523" s="1"/>
      <c r="G523" s="4"/>
      <c r="H523" s="4"/>
    </row>
    <row r="524" spans="1:8" x14ac:dyDescent="0.15">
      <c r="A524" s="1"/>
      <c r="F524" s="1"/>
      <c r="G524" s="4"/>
      <c r="H524" s="4"/>
    </row>
    <row r="525" spans="1:8" x14ac:dyDescent="0.15">
      <c r="A525" s="1"/>
      <c r="F525" s="1"/>
      <c r="G525" s="4"/>
      <c r="H525" s="4"/>
    </row>
    <row r="526" spans="1:8" x14ac:dyDescent="0.15">
      <c r="A526" s="1"/>
      <c r="F526" s="1"/>
      <c r="G526" s="4"/>
      <c r="H526" s="4"/>
    </row>
    <row r="527" spans="1:8" x14ac:dyDescent="0.15">
      <c r="A527" s="1"/>
      <c r="F527" s="1"/>
      <c r="G527" s="4"/>
      <c r="H527" s="4"/>
    </row>
    <row r="528" spans="1:8" x14ac:dyDescent="0.15">
      <c r="A528" s="1"/>
      <c r="F528" s="1"/>
      <c r="G528" s="4"/>
      <c r="H528" s="4"/>
    </row>
    <row r="529" spans="1:8" x14ac:dyDescent="0.15">
      <c r="A529" s="1"/>
      <c r="F529" s="1"/>
      <c r="G529" s="4"/>
      <c r="H529" s="4"/>
    </row>
    <row r="530" spans="1:8" x14ac:dyDescent="0.15">
      <c r="A530" s="1"/>
      <c r="F530" s="1"/>
      <c r="G530" s="4"/>
      <c r="H530" s="4"/>
    </row>
    <row r="531" spans="1:8" x14ac:dyDescent="0.15">
      <c r="A531" s="1"/>
      <c r="F531" s="1"/>
      <c r="G531" s="4"/>
      <c r="H531" s="4"/>
    </row>
    <row r="532" spans="1:8" x14ac:dyDescent="0.15">
      <c r="A532" s="1"/>
      <c r="F532" s="1"/>
      <c r="G532" s="4"/>
      <c r="H532" s="4"/>
    </row>
    <row r="533" spans="1:8" x14ac:dyDescent="0.15">
      <c r="A533" s="1"/>
      <c r="F533" s="1"/>
      <c r="G533" s="4"/>
      <c r="H533" s="4"/>
    </row>
    <row r="534" spans="1:8" x14ac:dyDescent="0.15">
      <c r="A534" s="1"/>
      <c r="F534" s="1"/>
      <c r="G534" s="4"/>
      <c r="H534" s="4"/>
    </row>
    <row r="535" spans="1:8" x14ac:dyDescent="0.15">
      <c r="A535" s="1"/>
      <c r="F535" s="1"/>
      <c r="G535" s="4"/>
      <c r="H535" s="4"/>
    </row>
    <row r="536" spans="1:8" x14ac:dyDescent="0.15">
      <c r="A536" s="1"/>
      <c r="F536" s="1"/>
      <c r="G536" s="4"/>
      <c r="H536" s="4"/>
    </row>
    <row r="537" spans="1:8" x14ac:dyDescent="0.15">
      <c r="A537" s="1"/>
      <c r="F537" s="1"/>
      <c r="G537" s="4"/>
      <c r="H537" s="4"/>
    </row>
    <row r="538" spans="1:8" x14ac:dyDescent="0.15">
      <c r="A538" s="1"/>
      <c r="F538" s="1"/>
      <c r="G538" s="4"/>
      <c r="H538" s="4"/>
    </row>
    <row r="539" spans="1:8" x14ac:dyDescent="0.15">
      <c r="A539" s="1"/>
      <c r="F539" s="1"/>
      <c r="G539" s="4"/>
      <c r="H539" s="4"/>
    </row>
    <row r="540" spans="1:8" x14ac:dyDescent="0.15">
      <c r="A540" s="1"/>
      <c r="F540" s="1"/>
      <c r="G540" s="4"/>
      <c r="H540" s="4"/>
    </row>
    <row r="541" spans="1:8" x14ac:dyDescent="0.15">
      <c r="A541" s="1"/>
      <c r="F541" s="1"/>
      <c r="G541" s="4"/>
      <c r="H541" s="4"/>
    </row>
    <row r="542" spans="1:8" x14ac:dyDescent="0.15">
      <c r="A542" s="1"/>
      <c r="F542" s="1"/>
      <c r="G542" s="4"/>
      <c r="H542" s="4"/>
    </row>
    <row r="543" spans="1:8" x14ac:dyDescent="0.15">
      <c r="A543" s="1"/>
      <c r="F543" s="1"/>
      <c r="G543" s="4"/>
      <c r="H543" s="4"/>
    </row>
    <row r="544" spans="1:8" x14ac:dyDescent="0.15">
      <c r="A544" s="1"/>
      <c r="F544" s="1"/>
      <c r="G544" s="4"/>
      <c r="H544" s="4"/>
    </row>
    <row r="545" spans="1:8" x14ac:dyDescent="0.15">
      <c r="A545" s="1"/>
      <c r="F545" s="1"/>
      <c r="G545" s="4"/>
      <c r="H545" s="4"/>
    </row>
    <row r="546" spans="1:8" x14ac:dyDescent="0.15">
      <c r="A546" s="1"/>
      <c r="F546" s="1"/>
      <c r="G546" s="4"/>
      <c r="H546" s="4"/>
    </row>
    <row r="547" spans="1:8" x14ac:dyDescent="0.15">
      <c r="A547" s="1"/>
      <c r="F547" s="1"/>
      <c r="G547" s="4"/>
      <c r="H547" s="4"/>
    </row>
    <row r="548" spans="1:8" x14ac:dyDescent="0.15">
      <c r="A548" s="1"/>
      <c r="F548" s="1"/>
      <c r="G548" s="4"/>
      <c r="H548" s="4"/>
    </row>
    <row r="549" spans="1:8" x14ac:dyDescent="0.15">
      <c r="A549" s="1"/>
      <c r="F549" s="1"/>
      <c r="G549" s="4"/>
      <c r="H549" s="4"/>
    </row>
    <row r="550" spans="1:8" x14ac:dyDescent="0.15">
      <c r="A550" s="1"/>
      <c r="F550" s="1"/>
      <c r="G550" s="4"/>
      <c r="H550" s="4"/>
    </row>
    <row r="551" spans="1:8" x14ac:dyDescent="0.15">
      <c r="A551" s="1"/>
      <c r="F551" s="1"/>
      <c r="G551" s="4"/>
      <c r="H551" s="4"/>
    </row>
    <row r="552" spans="1:8" x14ac:dyDescent="0.15">
      <c r="A552" s="1"/>
      <c r="F552" s="1"/>
      <c r="G552" s="4"/>
      <c r="H552" s="4"/>
    </row>
    <row r="553" spans="1:8" x14ac:dyDescent="0.15">
      <c r="A553" s="1"/>
      <c r="F553" s="1"/>
      <c r="G553" s="4"/>
      <c r="H553" s="4"/>
    </row>
    <row r="554" spans="1:8" x14ac:dyDescent="0.15">
      <c r="A554" s="1"/>
      <c r="F554" s="1"/>
      <c r="G554" s="4"/>
      <c r="H554" s="4"/>
    </row>
    <row r="555" spans="1:8" x14ac:dyDescent="0.15">
      <c r="A555" s="1"/>
      <c r="F555" s="1"/>
      <c r="G555" s="4"/>
      <c r="H555" s="4"/>
    </row>
    <row r="556" spans="1:8" x14ac:dyDescent="0.15">
      <c r="A556" s="1"/>
      <c r="F556" s="1"/>
      <c r="G556" s="4"/>
      <c r="H556" s="4"/>
    </row>
    <row r="557" spans="1:8" x14ac:dyDescent="0.15">
      <c r="A557" s="1"/>
      <c r="F557" s="1"/>
      <c r="G557" s="4"/>
      <c r="H557" s="4"/>
    </row>
    <row r="558" spans="1:8" x14ac:dyDescent="0.15">
      <c r="A558" s="1"/>
      <c r="F558" s="1"/>
      <c r="G558" s="4"/>
      <c r="H558" s="4"/>
    </row>
    <row r="559" spans="1:8" x14ac:dyDescent="0.15">
      <c r="A559" s="1"/>
      <c r="F559" s="1"/>
      <c r="G559" s="4"/>
      <c r="H559" s="4"/>
    </row>
    <row r="560" spans="1:8" x14ac:dyDescent="0.15">
      <c r="A560" s="1"/>
      <c r="F560" s="1"/>
      <c r="G560" s="4"/>
      <c r="H560" s="4"/>
    </row>
    <row r="561" spans="1:8" x14ac:dyDescent="0.15">
      <c r="A561" s="1"/>
      <c r="F561" s="1"/>
      <c r="G561" s="4"/>
      <c r="H561" s="4"/>
    </row>
    <row r="562" spans="1:8" x14ac:dyDescent="0.15">
      <c r="A562" s="1"/>
      <c r="F562" s="1"/>
      <c r="G562" s="4"/>
      <c r="H562" s="4"/>
    </row>
    <row r="563" spans="1:8" x14ac:dyDescent="0.15">
      <c r="A563" s="1"/>
      <c r="F563" s="1"/>
      <c r="G563" s="4"/>
      <c r="H563" s="4"/>
    </row>
    <row r="564" spans="1:8" x14ac:dyDescent="0.15">
      <c r="A564" s="1"/>
      <c r="F564" s="1"/>
      <c r="G564" s="4"/>
      <c r="H564" s="4"/>
    </row>
    <row r="565" spans="1:8" x14ac:dyDescent="0.15">
      <c r="A565" s="1"/>
      <c r="F565" s="1"/>
      <c r="G565" s="4"/>
      <c r="H565" s="4"/>
    </row>
    <row r="566" spans="1:8" x14ac:dyDescent="0.15">
      <c r="A566" s="1"/>
      <c r="F566" s="1"/>
      <c r="G566" s="4"/>
      <c r="H566" s="4"/>
    </row>
    <row r="567" spans="1:8" x14ac:dyDescent="0.15">
      <c r="A567" s="1"/>
      <c r="F567" s="1"/>
      <c r="G567" s="4"/>
      <c r="H567" s="4"/>
    </row>
    <row r="568" spans="1:8" x14ac:dyDescent="0.15">
      <c r="A568" s="1"/>
      <c r="F568" s="1"/>
      <c r="G568" s="4"/>
      <c r="H568" s="4"/>
    </row>
    <row r="569" spans="1:8" x14ac:dyDescent="0.15">
      <c r="A569" s="1"/>
      <c r="F569" s="1"/>
      <c r="G569" s="4"/>
      <c r="H569" s="4"/>
    </row>
    <row r="570" spans="1:8" x14ac:dyDescent="0.15">
      <c r="A570" s="1"/>
      <c r="F570" s="1"/>
      <c r="G570" s="4"/>
      <c r="H570" s="4"/>
    </row>
    <row r="571" spans="1:8" x14ac:dyDescent="0.15">
      <c r="A571" s="1"/>
      <c r="F571" s="1"/>
      <c r="G571" s="4"/>
      <c r="H571" s="4"/>
    </row>
    <row r="572" spans="1:8" x14ac:dyDescent="0.15">
      <c r="A572" s="1"/>
      <c r="F572" s="1"/>
      <c r="G572" s="4"/>
      <c r="H572" s="4"/>
    </row>
    <row r="573" spans="1:8" x14ac:dyDescent="0.15">
      <c r="A573" s="1"/>
      <c r="F573" s="1"/>
      <c r="G573" s="4"/>
      <c r="H573" s="4"/>
    </row>
    <row r="574" spans="1:8" x14ac:dyDescent="0.15">
      <c r="A574" s="1"/>
      <c r="F574" s="1"/>
      <c r="G574" s="4"/>
      <c r="H574" s="4"/>
    </row>
    <row r="575" spans="1:8" x14ac:dyDescent="0.15">
      <c r="A575" s="1"/>
      <c r="F575" s="1"/>
      <c r="G575" s="4"/>
      <c r="H575" s="4"/>
    </row>
    <row r="576" spans="1:8" x14ac:dyDescent="0.15">
      <c r="A576" s="1"/>
      <c r="F576" s="1"/>
      <c r="G576" s="4"/>
      <c r="H576" s="4"/>
    </row>
    <row r="577" spans="1:8" x14ac:dyDescent="0.15">
      <c r="A577" s="1"/>
      <c r="F577" s="1"/>
      <c r="G577" s="4"/>
      <c r="H577" s="4"/>
    </row>
    <row r="578" spans="1:8" x14ac:dyDescent="0.15">
      <c r="A578" s="1"/>
      <c r="F578" s="1"/>
      <c r="G578" s="4"/>
      <c r="H578" s="4"/>
    </row>
    <row r="579" spans="1:8" x14ac:dyDescent="0.15">
      <c r="A579" s="1"/>
      <c r="F579" s="1"/>
      <c r="G579" s="4"/>
      <c r="H579" s="4"/>
    </row>
    <row r="580" spans="1:8" x14ac:dyDescent="0.15">
      <c r="A580" s="1"/>
      <c r="F580" s="1"/>
      <c r="G580" s="4"/>
      <c r="H580" s="4"/>
    </row>
    <row r="581" spans="1:8" x14ac:dyDescent="0.15">
      <c r="A581" s="1"/>
      <c r="F581" s="1"/>
      <c r="G581" s="4"/>
      <c r="H581" s="4"/>
    </row>
    <row r="582" spans="1:8" x14ac:dyDescent="0.15">
      <c r="A582" s="1"/>
      <c r="F582" s="1"/>
      <c r="G582" s="4"/>
      <c r="H582" s="4"/>
    </row>
    <row r="583" spans="1:8" x14ac:dyDescent="0.15">
      <c r="A583" s="1"/>
      <c r="F583" s="1"/>
      <c r="G583" s="4"/>
      <c r="H583" s="4"/>
    </row>
    <row r="584" spans="1:8" x14ac:dyDescent="0.15">
      <c r="A584" s="1"/>
      <c r="F584" s="1"/>
      <c r="G584" s="4"/>
      <c r="H584" s="4"/>
    </row>
    <row r="585" spans="1:8" x14ac:dyDescent="0.15">
      <c r="A585" s="1"/>
      <c r="F585" s="1"/>
      <c r="G585" s="4"/>
      <c r="H585" s="4"/>
    </row>
    <row r="586" spans="1:8" x14ac:dyDescent="0.15">
      <c r="A586" s="1"/>
      <c r="F586" s="1"/>
      <c r="G586" s="4"/>
      <c r="H586" s="4"/>
    </row>
    <row r="587" spans="1:8" x14ac:dyDescent="0.15">
      <c r="A587" s="1"/>
      <c r="F587" s="1"/>
      <c r="G587" s="4"/>
      <c r="H587" s="4"/>
    </row>
    <row r="588" spans="1:8" x14ac:dyDescent="0.15">
      <c r="A588" s="1"/>
      <c r="F588" s="1"/>
      <c r="G588" s="4"/>
      <c r="H588" s="4"/>
    </row>
    <row r="589" spans="1:8" x14ac:dyDescent="0.15">
      <c r="A589" s="1"/>
      <c r="F589" s="1"/>
      <c r="G589" s="4"/>
      <c r="H589" s="4"/>
    </row>
    <row r="590" spans="1:8" x14ac:dyDescent="0.15">
      <c r="A590" s="1"/>
      <c r="F590" s="1"/>
      <c r="G590" s="4"/>
      <c r="H590" s="4"/>
    </row>
    <row r="591" spans="1:8" x14ac:dyDescent="0.15">
      <c r="A591" s="1"/>
      <c r="F591" s="1"/>
      <c r="G591" s="4"/>
      <c r="H591" s="4"/>
    </row>
    <row r="592" spans="1:8" x14ac:dyDescent="0.15">
      <c r="A592" s="1"/>
      <c r="F592" s="1"/>
      <c r="G592" s="4"/>
      <c r="H592" s="4"/>
    </row>
    <row r="593" spans="1:8" x14ac:dyDescent="0.15">
      <c r="A593" s="1"/>
      <c r="F593" s="1"/>
      <c r="G593" s="4"/>
      <c r="H593" s="4"/>
    </row>
    <row r="594" spans="1:8" x14ac:dyDescent="0.15">
      <c r="A594" s="1"/>
      <c r="F594" s="1"/>
      <c r="G594" s="4"/>
      <c r="H594" s="4"/>
    </row>
    <row r="595" spans="1:8" x14ac:dyDescent="0.15">
      <c r="A595" s="1"/>
      <c r="F595" s="1"/>
      <c r="G595" s="4"/>
      <c r="H595" s="4"/>
    </row>
    <row r="596" spans="1:8" x14ac:dyDescent="0.15">
      <c r="A596" s="1"/>
      <c r="F596" s="1"/>
      <c r="G596" s="4"/>
      <c r="H596" s="4"/>
    </row>
    <row r="597" spans="1:8" x14ac:dyDescent="0.15">
      <c r="A597" s="1"/>
      <c r="F597" s="1"/>
      <c r="G597" s="4"/>
      <c r="H597" s="4"/>
    </row>
    <row r="598" spans="1:8" x14ac:dyDescent="0.15">
      <c r="A598" s="1"/>
      <c r="F598" s="1"/>
      <c r="G598" s="4"/>
      <c r="H598" s="4"/>
    </row>
    <row r="599" spans="1:8" x14ac:dyDescent="0.15">
      <c r="A599" s="1"/>
      <c r="F599" s="1"/>
      <c r="G599" s="4"/>
      <c r="H599" s="4"/>
    </row>
    <row r="600" spans="1:8" x14ac:dyDescent="0.15">
      <c r="A600" s="1"/>
      <c r="F600" s="1"/>
      <c r="G600" s="4"/>
      <c r="H600" s="4"/>
    </row>
    <row r="601" spans="1:8" x14ac:dyDescent="0.15">
      <c r="A601" s="1"/>
      <c r="F601" s="1"/>
      <c r="G601" s="4"/>
      <c r="H601" s="4"/>
    </row>
    <row r="602" spans="1:8" x14ac:dyDescent="0.15">
      <c r="A602" s="1"/>
      <c r="F602" s="1"/>
      <c r="G602" s="4"/>
      <c r="H602" s="4"/>
    </row>
    <row r="603" spans="1:8" x14ac:dyDescent="0.15">
      <c r="A603" s="1"/>
      <c r="F603" s="1"/>
      <c r="G603" s="4"/>
      <c r="H603" s="4"/>
    </row>
    <row r="604" spans="1:8" x14ac:dyDescent="0.15">
      <c r="A604" s="1"/>
      <c r="F604" s="1"/>
      <c r="G604" s="4"/>
      <c r="H604" s="4"/>
    </row>
    <row r="605" spans="1:8" x14ac:dyDescent="0.15">
      <c r="A605" s="1"/>
      <c r="F605" s="1"/>
      <c r="G605" s="4"/>
      <c r="H605" s="4"/>
    </row>
    <row r="606" spans="1:8" x14ac:dyDescent="0.15">
      <c r="A606" s="1"/>
      <c r="F606" s="1"/>
      <c r="G606" s="4"/>
      <c r="H606" s="4"/>
    </row>
    <row r="607" spans="1:8" x14ac:dyDescent="0.15">
      <c r="A607" s="1"/>
      <c r="F607" s="1"/>
      <c r="G607" s="4"/>
      <c r="H607" s="4"/>
    </row>
    <row r="608" spans="1:8" x14ac:dyDescent="0.15">
      <c r="A608" s="1"/>
      <c r="F608" s="1"/>
      <c r="G608" s="4"/>
      <c r="H608" s="4"/>
    </row>
    <row r="609" spans="1:8" x14ac:dyDescent="0.15">
      <c r="A609" s="1"/>
      <c r="F609" s="1"/>
      <c r="G609" s="4"/>
      <c r="H609" s="4"/>
    </row>
    <row r="610" spans="1:8" x14ac:dyDescent="0.15">
      <c r="A610" s="1"/>
      <c r="F610" s="1"/>
      <c r="G610" s="4"/>
      <c r="H610" s="4"/>
    </row>
    <row r="611" spans="1:8" x14ac:dyDescent="0.15">
      <c r="A611" s="1"/>
      <c r="F611" s="1"/>
      <c r="G611" s="4"/>
      <c r="H611" s="4"/>
    </row>
    <row r="612" spans="1:8" x14ac:dyDescent="0.15">
      <c r="A612" s="1"/>
      <c r="F612" s="1"/>
      <c r="G612" s="4"/>
      <c r="H612" s="4"/>
    </row>
    <row r="613" spans="1:8" x14ac:dyDescent="0.15">
      <c r="A613" s="1"/>
      <c r="F613" s="1"/>
      <c r="G613" s="4"/>
      <c r="H613" s="4"/>
    </row>
    <row r="614" spans="1:8" x14ac:dyDescent="0.15">
      <c r="A614" s="1"/>
      <c r="F614" s="1"/>
      <c r="G614" s="4"/>
      <c r="H614" s="4"/>
    </row>
    <row r="615" spans="1:8" x14ac:dyDescent="0.15">
      <c r="A615" s="1"/>
      <c r="F615" s="1"/>
      <c r="G615" s="4"/>
      <c r="H615" s="4"/>
    </row>
    <row r="616" spans="1:8" x14ac:dyDescent="0.15">
      <c r="A616" s="1"/>
      <c r="F616" s="1"/>
      <c r="G616" s="4"/>
      <c r="H616" s="4"/>
    </row>
    <row r="617" spans="1:8" x14ac:dyDescent="0.15">
      <c r="A617" s="1"/>
      <c r="F617" s="1"/>
      <c r="G617" s="4"/>
      <c r="H617" s="4"/>
    </row>
    <row r="618" spans="1:8" x14ac:dyDescent="0.15">
      <c r="A618" s="1"/>
      <c r="F618" s="1"/>
      <c r="G618" s="4"/>
      <c r="H618" s="4"/>
    </row>
    <row r="619" spans="1:8" x14ac:dyDescent="0.15">
      <c r="A619" s="1"/>
      <c r="F619" s="1"/>
      <c r="G619" s="4"/>
      <c r="H619" s="4"/>
    </row>
    <row r="620" spans="1:8" x14ac:dyDescent="0.15">
      <c r="A620" s="1"/>
      <c r="F620" s="1"/>
      <c r="G620" s="4"/>
      <c r="H620" s="4"/>
    </row>
    <row r="621" spans="1:8" x14ac:dyDescent="0.15">
      <c r="A621" s="1"/>
      <c r="F621" s="1"/>
      <c r="G621" s="4"/>
      <c r="H621" s="4"/>
    </row>
    <row r="622" spans="1:8" x14ac:dyDescent="0.15">
      <c r="A622" s="1"/>
      <c r="F622" s="1"/>
      <c r="G622" s="4"/>
      <c r="H622" s="4"/>
    </row>
    <row r="623" spans="1:8" x14ac:dyDescent="0.15">
      <c r="A623" s="1"/>
      <c r="F623" s="1"/>
      <c r="G623" s="4"/>
      <c r="H623" s="4"/>
    </row>
    <row r="624" spans="1:8" x14ac:dyDescent="0.15">
      <c r="A624" s="1"/>
      <c r="F624" s="1"/>
      <c r="G624" s="4"/>
      <c r="H624" s="4"/>
    </row>
    <row r="625" spans="1:8" x14ac:dyDescent="0.15">
      <c r="A625" s="1"/>
      <c r="F625" s="1"/>
      <c r="G625" s="4"/>
      <c r="H625" s="4"/>
    </row>
    <row r="626" spans="1:8" x14ac:dyDescent="0.15">
      <c r="A626" s="1"/>
      <c r="F626" s="1"/>
      <c r="G626" s="4"/>
      <c r="H626" s="4"/>
    </row>
    <row r="627" spans="1:8" x14ac:dyDescent="0.15">
      <c r="A627" s="1"/>
      <c r="F627" s="1"/>
      <c r="G627" s="4"/>
      <c r="H627" s="4"/>
    </row>
    <row r="628" spans="1:8" x14ac:dyDescent="0.15">
      <c r="A628" s="1"/>
      <c r="F628" s="1"/>
      <c r="G628" s="4"/>
      <c r="H628" s="4"/>
    </row>
    <row r="629" spans="1:8" x14ac:dyDescent="0.15">
      <c r="A629" s="1"/>
      <c r="F629" s="1"/>
      <c r="G629" s="4"/>
      <c r="H629" s="4"/>
    </row>
    <row r="630" spans="1:8" x14ac:dyDescent="0.15">
      <c r="A630" s="1"/>
      <c r="F630" s="1"/>
      <c r="G630" s="4"/>
      <c r="H630" s="4"/>
    </row>
    <row r="631" spans="1:8" x14ac:dyDescent="0.15">
      <c r="A631" s="1"/>
      <c r="F631" s="1"/>
      <c r="G631" s="4"/>
      <c r="H631" s="4"/>
    </row>
    <row r="632" spans="1:8" x14ac:dyDescent="0.15">
      <c r="A632" s="1"/>
      <c r="F632" s="1"/>
      <c r="G632" s="4"/>
      <c r="H632" s="4"/>
    </row>
    <row r="633" spans="1:8" x14ac:dyDescent="0.15">
      <c r="A633" s="1"/>
      <c r="F633" s="1"/>
      <c r="G633" s="4"/>
      <c r="H633" s="4"/>
    </row>
    <row r="634" spans="1:8" x14ac:dyDescent="0.15">
      <c r="A634" s="1"/>
      <c r="F634" s="1"/>
      <c r="G634" s="4"/>
      <c r="H634" s="4"/>
    </row>
    <row r="635" spans="1:8" x14ac:dyDescent="0.15">
      <c r="A635" s="1"/>
      <c r="F635" s="1"/>
      <c r="G635" s="4"/>
      <c r="H635" s="4"/>
    </row>
    <row r="636" spans="1:8" x14ac:dyDescent="0.15">
      <c r="A636" s="1"/>
      <c r="F636" s="1"/>
      <c r="G636" s="4"/>
      <c r="H636" s="4"/>
    </row>
    <row r="637" spans="1:8" x14ac:dyDescent="0.15">
      <c r="A637" s="1"/>
      <c r="F637" s="1"/>
      <c r="G637" s="4"/>
      <c r="H637" s="4"/>
    </row>
    <row r="638" spans="1:8" x14ac:dyDescent="0.15">
      <c r="A638" s="1"/>
      <c r="F638" s="1"/>
      <c r="G638" s="4"/>
      <c r="H638" s="4"/>
    </row>
    <row r="639" spans="1:8" x14ac:dyDescent="0.15">
      <c r="A639" s="1"/>
      <c r="F639" s="1"/>
      <c r="G639" s="4"/>
      <c r="H639" s="4"/>
    </row>
    <row r="640" spans="1:8" x14ac:dyDescent="0.15">
      <c r="A640" s="1"/>
      <c r="F640" s="1"/>
      <c r="G640" s="4"/>
      <c r="H640" s="4"/>
    </row>
    <row r="641" spans="1:8" x14ac:dyDescent="0.15">
      <c r="A641" s="1"/>
      <c r="F641" s="1"/>
      <c r="G641" s="4"/>
      <c r="H641" s="4"/>
    </row>
    <row r="642" spans="1:8" x14ac:dyDescent="0.15">
      <c r="A642" s="1"/>
      <c r="F642" s="1"/>
      <c r="G642" s="4"/>
      <c r="H642" s="4"/>
    </row>
    <row r="643" spans="1:8" x14ac:dyDescent="0.15">
      <c r="A643" s="1"/>
      <c r="F643" s="1"/>
      <c r="G643" s="4"/>
      <c r="H643" s="4"/>
    </row>
    <row r="644" spans="1:8" x14ac:dyDescent="0.15">
      <c r="A644" s="1"/>
      <c r="F644" s="1"/>
      <c r="G644" s="4"/>
      <c r="H644" s="4"/>
    </row>
    <row r="645" spans="1:8" x14ac:dyDescent="0.15">
      <c r="A645" s="1"/>
      <c r="F645" s="1"/>
      <c r="G645" s="4"/>
      <c r="H645" s="4"/>
    </row>
    <row r="646" spans="1:8" x14ac:dyDescent="0.15">
      <c r="A646" s="1"/>
      <c r="F646" s="1"/>
      <c r="G646" s="4"/>
      <c r="H646" s="4"/>
    </row>
    <row r="647" spans="1:8" x14ac:dyDescent="0.15">
      <c r="A647" s="1"/>
      <c r="F647" s="1"/>
      <c r="G647" s="4"/>
      <c r="H647" s="4"/>
    </row>
    <row r="648" spans="1:8" x14ac:dyDescent="0.15">
      <c r="A648" s="1"/>
      <c r="F648" s="1"/>
      <c r="G648" s="4"/>
      <c r="H648" s="4"/>
    </row>
    <row r="649" spans="1:8" x14ac:dyDescent="0.15">
      <c r="A649" s="1"/>
      <c r="F649" s="1"/>
      <c r="G649" s="4"/>
      <c r="H649" s="4"/>
    </row>
    <row r="650" spans="1:8" x14ac:dyDescent="0.15">
      <c r="A650" s="1"/>
      <c r="F650" s="1"/>
      <c r="G650" s="4"/>
      <c r="H650" s="4"/>
    </row>
    <row r="651" spans="1:8" x14ac:dyDescent="0.15">
      <c r="A651" s="1"/>
      <c r="F651" s="1"/>
      <c r="G651" s="4"/>
      <c r="H651" s="4"/>
    </row>
    <row r="652" spans="1:8" x14ac:dyDescent="0.15">
      <c r="A652" s="1"/>
      <c r="F652" s="1"/>
      <c r="G652" s="4"/>
      <c r="H652" s="4"/>
    </row>
    <row r="653" spans="1:8" x14ac:dyDescent="0.15">
      <c r="A653" s="1"/>
      <c r="F653" s="1"/>
      <c r="G653" s="4"/>
      <c r="H653" s="4"/>
    </row>
    <row r="654" spans="1:8" x14ac:dyDescent="0.15">
      <c r="A654" s="1"/>
      <c r="F654" s="1"/>
      <c r="G654" s="4"/>
      <c r="H654" s="4"/>
    </row>
    <row r="655" spans="1:8" x14ac:dyDescent="0.15">
      <c r="A655" s="1"/>
      <c r="F655" s="1"/>
      <c r="G655" s="4"/>
      <c r="H655" s="4"/>
    </row>
    <row r="656" spans="1:8" x14ac:dyDescent="0.15">
      <c r="A656" s="1"/>
      <c r="F656" s="1"/>
      <c r="G656" s="4"/>
      <c r="H656" s="4"/>
    </row>
    <row r="657" spans="1:8" x14ac:dyDescent="0.15">
      <c r="A657" s="1"/>
      <c r="F657" s="1"/>
      <c r="G657" s="4"/>
      <c r="H657" s="4"/>
    </row>
    <row r="658" spans="1:8" x14ac:dyDescent="0.15">
      <c r="A658" s="1"/>
      <c r="F658" s="1"/>
      <c r="G658" s="4"/>
      <c r="H658" s="4"/>
    </row>
    <row r="659" spans="1:8" x14ac:dyDescent="0.15">
      <c r="A659" s="1"/>
      <c r="F659" s="1"/>
      <c r="G659" s="4"/>
      <c r="H659" s="4"/>
    </row>
    <row r="660" spans="1:8" x14ac:dyDescent="0.15">
      <c r="A660" s="1"/>
      <c r="F660" s="1"/>
      <c r="G660" s="4"/>
      <c r="H660" s="4"/>
    </row>
    <row r="661" spans="1:8" x14ac:dyDescent="0.15">
      <c r="A661" s="1"/>
      <c r="F661" s="1"/>
      <c r="G661" s="4"/>
      <c r="H661" s="4"/>
    </row>
    <row r="662" spans="1:8" x14ac:dyDescent="0.15">
      <c r="A662" s="1"/>
      <c r="F662" s="1"/>
      <c r="G662" s="4"/>
      <c r="H662" s="4"/>
    </row>
    <row r="663" spans="1:8" x14ac:dyDescent="0.15">
      <c r="A663" s="1"/>
      <c r="F663" s="1"/>
      <c r="G663" s="4"/>
      <c r="H663" s="4"/>
    </row>
    <row r="664" spans="1:8" x14ac:dyDescent="0.15">
      <c r="A664" s="1"/>
      <c r="F664" s="1"/>
      <c r="G664" s="4"/>
      <c r="H664" s="4"/>
    </row>
    <row r="665" spans="1:8" x14ac:dyDescent="0.15">
      <c r="A665" s="1"/>
      <c r="F665" s="1"/>
      <c r="G665" s="4"/>
      <c r="H665" s="4"/>
    </row>
    <row r="666" spans="1:8" x14ac:dyDescent="0.15">
      <c r="A666" s="1"/>
      <c r="F666" s="1"/>
      <c r="G666" s="4"/>
      <c r="H666" s="4"/>
    </row>
    <row r="667" spans="1:8" x14ac:dyDescent="0.15">
      <c r="A667" s="1"/>
      <c r="F667" s="1"/>
      <c r="G667" s="4"/>
      <c r="H667" s="4"/>
    </row>
    <row r="668" spans="1:8" x14ac:dyDescent="0.15">
      <c r="A668" s="1"/>
      <c r="F668" s="1"/>
      <c r="G668" s="4"/>
      <c r="H668" s="4"/>
    </row>
    <row r="669" spans="1:8" x14ac:dyDescent="0.15">
      <c r="A669" s="1"/>
      <c r="F669" s="1"/>
      <c r="G669" s="4"/>
      <c r="H669" s="4"/>
    </row>
    <row r="670" spans="1:8" x14ac:dyDescent="0.15">
      <c r="A670" s="1"/>
      <c r="F670" s="1"/>
      <c r="G670" s="4"/>
      <c r="H670" s="4"/>
    </row>
    <row r="671" spans="1:8" x14ac:dyDescent="0.15">
      <c r="A671" s="1"/>
      <c r="F671" s="1"/>
      <c r="G671" s="4"/>
      <c r="H671" s="4"/>
    </row>
    <row r="672" spans="1:8" x14ac:dyDescent="0.15">
      <c r="A672" s="1"/>
      <c r="F672" s="1"/>
      <c r="G672" s="4"/>
      <c r="H672" s="4"/>
    </row>
    <row r="673" spans="1:8" x14ac:dyDescent="0.15">
      <c r="A673" s="1"/>
      <c r="F673" s="1"/>
      <c r="G673" s="4"/>
      <c r="H673" s="4"/>
    </row>
    <row r="674" spans="1:8" x14ac:dyDescent="0.15">
      <c r="A674" s="1"/>
      <c r="F674" s="1"/>
      <c r="G674" s="4"/>
      <c r="H674" s="4"/>
    </row>
    <row r="675" spans="1:8" x14ac:dyDescent="0.15">
      <c r="A675" s="1"/>
      <c r="F675" s="1"/>
      <c r="G675" s="4"/>
      <c r="H675" s="4"/>
    </row>
    <row r="676" spans="1:8" x14ac:dyDescent="0.15">
      <c r="A676" s="1"/>
      <c r="F676" s="1"/>
      <c r="G676" s="4"/>
      <c r="H676" s="4"/>
    </row>
    <row r="677" spans="1:8" x14ac:dyDescent="0.15">
      <c r="A677" s="1"/>
      <c r="F677" s="1"/>
      <c r="G677" s="4"/>
      <c r="H677" s="4"/>
    </row>
    <row r="678" spans="1:8" x14ac:dyDescent="0.15">
      <c r="A678" s="1"/>
      <c r="F678" s="1"/>
      <c r="G678" s="4"/>
      <c r="H678" s="4"/>
    </row>
    <row r="679" spans="1:8" x14ac:dyDescent="0.15">
      <c r="A679" s="1"/>
      <c r="F679" s="1"/>
      <c r="G679" s="4"/>
      <c r="H679" s="4"/>
    </row>
    <row r="680" spans="1:8" x14ac:dyDescent="0.15">
      <c r="A680" s="1"/>
      <c r="F680" s="1"/>
      <c r="G680" s="4"/>
      <c r="H680" s="4"/>
    </row>
    <row r="681" spans="1:8" x14ac:dyDescent="0.15">
      <c r="A681" s="1"/>
      <c r="F681" s="1"/>
      <c r="G681" s="4"/>
      <c r="H681" s="4"/>
    </row>
    <row r="682" spans="1:8" x14ac:dyDescent="0.15">
      <c r="A682" s="1"/>
      <c r="F682" s="1"/>
      <c r="G682" s="4"/>
      <c r="H682" s="4"/>
    </row>
    <row r="683" spans="1:8" x14ac:dyDescent="0.15">
      <c r="A683" s="1"/>
      <c r="F683" s="1"/>
      <c r="G683" s="4"/>
      <c r="H683" s="4"/>
    </row>
    <row r="684" spans="1:8" x14ac:dyDescent="0.15">
      <c r="A684" s="1"/>
      <c r="F684" s="1"/>
      <c r="G684" s="4"/>
      <c r="H684" s="4"/>
    </row>
    <row r="685" spans="1:8" x14ac:dyDescent="0.15">
      <c r="A685" s="1"/>
      <c r="F685" s="1"/>
      <c r="G685" s="4"/>
      <c r="H685" s="4"/>
    </row>
    <row r="686" spans="1:8" x14ac:dyDescent="0.15">
      <c r="A686" s="1"/>
      <c r="F686" s="1"/>
      <c r="G686" s="4"/>
      <c r="H686" s="4"/>
    </row>
    <row r="687" spans="1:8" x14ac:dyDescent="0.15">
      <c r="A687" s="1"/>
      <c r="F687" s="1"/>
      <c r="G687" s="4"/>
      <c r="H687" s="4"/>
    </row>
    <row r="688" spans="1:8" x14ac:dyDescent="0.15">
      <c r="A688" s="1"/>
      <c r="F688" s="1"/>
      <c r="G688" s="4"/>
      <c r="H688" s="4"/>
    </row>
    <row r="689" spans="1:8" x14ac:dyDescent="0.15">
      <c r="A689" s="1"/>
      <c r="F689" s="1"/>
      <c r="G689" s="4"/>
      <c r="H689" s="4"/>
    </row>
    <row r="690" spans="1:8" x14ac:dyDescent="0.15">
      <c r="A690" s="1"/>
      <c r="F690" s="1"/>
      <c r="G690" s="4"/>
      <c r="H690" s="4"/>
    </row>
    <row r="691" spans="1:8" x14ac:dyDescent="0.15">
      <c r="A691" s="1"/>
      <c r="F691" s="1"/>
      <c r="G691" s="4"/>
      <c r="H691" s="4"/>
    </row>
    <row r="692" spans="1:8" x14ac:dyDescent="0.15">
      <c r="A692" s="1"/>
      <c r="F692" s="1"/>
      <c r="G692" s="4"/>
      <c r="H692" s="4"/>
    </row>
    <row r="693" spans="1:8" x14ac:dyDescent="0.15">
      <c r="A693" s="1"/>
      <c r="F693" s="1"/>
      <c r="G693" s="4"/>
      <c r="H693" s="4"/>
    </row>
    <row r="694" spans="1:8" x14ac:dyDescent="0.15">
      <c r="A694" s="1"/>
      <c r="F694" s="1"/>
      <c r="G694" s="4"/>
      <c r="H694" s="4"/>
    </row>
    <row r="695" spans="1:8" x14ac:dyDescent="0.15">
      <c r="A695" s="1"/>
      <c r="F695" s="1"/>
      <c r="G695" s="4"/>
      <c r="H695" s="4"/>
    </row>
    <row r="696" spans="1:8" x14ac:dyDescent="0.15">
      <c r="A696" s="1"/>
      <c r="F696" s="1"/>
      <c r="G696" s="4"/>
      <c r="H696" s="4"/>
    </row>
    <row r="697" spans="1:8" x14ac:dyDescent="0.15">
      <c r="A697" s="1"/>
      <c r="F697" s="1"/>
      <c r="G697" s="4"/>
      <c r="H697" s="4"/>
    </row>
    <row r="698" spans="1:8" x14ac:dyDescent="0.15">
      <c r="A698" s="1"/>
      <c r="F698" s="1"/>
      <c r="G698" s="4"/>
      <c r="H698" s="4"/>
    </row>
    <row r="699" spans="1:8" x14ac:dyDescent="0.15">
      <c r="A699" s="1"/>
      <c r="F699" s="1"/>
      <c r="G699" s="4"/>
      <c r="H699" s="4"/>
    </row>
    <row r="700" spans="1:8" x14ac:dyDescent="0.15">
      <c r="A700" s="1"/>
      <c r="F700" s="1"/>
      <c r="G700" s="4"/>
      <c r="H700" s="4"/>
    </row>
    <row r="701" spans="1:8" x14ac:dyDescent="0.15">
      <c r="A701" s="1"/>
      <c r="F701" s="1"/>
      <c r="G701" s="4"/>
      <c r="H701" s="4"/>
    </row>
    <row r="702" spans="1:8" x14ac:dyDescent="0.15">
      <c r="A702" s="1"/>
      <c r="F702" s="1"/>
      <c r="G702" s="4"/>
      <c r="H702" s="4"/>
    </row>
    <row r="703" spans="1:8" x14ac:dyDescent="0.15">
      <c r="A703" s="1"/>
      <c r="F703" s="1"/>
      <c r="G703" s="4"/>
      <c r="H703" s="4"/>
    </row>
    <row r="704" spans="1:8" x14ac:dyDescent="0.15">
      <c r="A704" s="1"/>
      <c r="F704" s="1"/>
      <c r="G704" s="4"/>
      <c r="H704" s="4"/>
    </row>
    <row r="705" spans="1:8" x14ac:dyDescent="0.15">
      <c r="A705" s="1"/>
      <c r="F705" s="1"/>
      <c r="G705" s="4"/>
      <c r="H705" s="4"/>
    </row>
    <row r="706" spans="1:8" x14ac:dyDescent="0.15">
      <c r="A706" s="1"/>
      <c r="F706" s="1"/>
      <c r="G706" s="4"/>
      <c r="H706" s="4"/>
    </row>
    <row r="707" spans="1:8" x14ac:dyDescent="0.15">
      <c r="A707" s="1"/>
      <c r="F707" s="1"/>
      <c r="G707" s="4"/>
      <c r="H707" s="4"/>
    </row>
    <row r="708" spans="1:8" x14ac:dyDescent="0.15">
      <c r="A708" s="1"/>
      <c r="F708" s="1"/>
      <c r="G708" s="4"/>
      <c r="H708" s="4"/>
    </row>
    <row r="709" spans="1:8" x14ac:dyDescent="0.15">
      <c r="A709" s="1"/>
      <c r="F709" s="1"/>
      <c r="G709" s="4"/>
      <c r="H709" s="4"/>
    </row>
    <row r="710" spans="1:8" x14ac:dyDescent="0.15">
      <c r="A710" s="1"/>
      <c r="F710" s="1"/>
      <c r="G710" s="4"/>
      <c r="H710" s="4"/>
    </row>
    <row r="711" spans="1:8" x14ac:dyDescent="0.15">
      <c r="A711" s="1"/>
      <c r="F711" s="1"/>
      <c r="G711" s="4"/>
      <c r="H711" s="4"/>
    </row>
    <row r="712" spans="1:8" x14ac:dyDescent="0.15">
      <c r="A712" s="1"/>
      <c r="F712" s="1"/>
      <c r="G712" s="4"/>
      <c r="H712" s="4"/>
    </row>
    <row r="713" spans="1:8" x14ac:dyDescent="0.15">
      <c r="A713" s="1"/>
      <c r="F713" s="1"/>
      <c r="G713" s="4"/>
      <c r="H713" s="4"/>
    </row>
    <row r="714" spans="1:8" x14ac:dyDescent="0.15">
      <c r="A714" s="1"/>
      <c r="F714" s="1"/>
      <c r="G714" s="4"/>
      <c r="H714" s="4"/>
    </row>
    <row r="715" spans="1:8" x14ac:dyDescent="0.15">
      <c r="A715" s="1"/>
      <c r="F715" s="1"/>
      <c r="G715" s="4"/>
      <c r="H715" s="4"/>
    </row>
    <row r="716" spans="1:8" x14ac:dyDescent="0.15">
      <c r="A716" s="1"/>
      <c r="F716" s="1"/>
      <c r="G716" s="4"/>
      <c r="H716" s="4"/>
    </row>
    <row r="717" spans="1:8" x14ac:dyDescent="0.15">
      <c r="A717" s="1"/>
      <c r="F717" s="1"/>
      <c r="G717" s="4"/>
      <c r="H717" s="4"/>
    </row>
    <row r="718" spans="1:8" x14ac:dyDescent="0.15">
      <c r="A718" s="1"/>
      <c r="F718" s="1"/>
      <c r="G718" s="4"/>
      <c r="H718" s="4"/>
    </row>
    <row r="719" spans="1:8" x14ac:dyDescent="0.15">
      <c r="A719" s="1"/>
      <c r="F719" s="1"/>
      <c r="G719" s="4"/>
      <c r="H719" s="4"/>
    </row>
    <row r="720" spans="1:8" x14ac:dyDescent="0.15">
      <c r="A720" s="1"/>
      <c r="F720" s="1"/>
      <c r="G720" s="4"/>
      <c r="H720" s="4"/>
    </row>
    <row r="721" spans="1:8" x14ac:dyDescent="0.15">
      <c r="A721" s="1"/>
      <c r="F721" s="1"/>
      <c r="G721" s="4"/>
      <c r="H721" s="4"/>
    </row>
    <row r="722" spans="1:8" x14ac:dyDescent="0.15">
      <c r="A722" s="1"/>
      <c r="F722" s="1"/>
      <c r="G722" s="4"/>
      <c r="H722" s="4"/>
    </row>
    <row r="723" spans="1:8" x14ac:dyDescent="0.15">
      <c r="A723" s="1"/>
      <c r="F723" s="1"/>
      <c r="G723" s="4"/>
      <c r="H723" s="4"/>
    </row>
    <row r="724" spans="1:8" x14ac:dyDescent="0.15">
      <c r="A724" s="1"/>
      <c r="F724" s="1"/>
      <c r="G724" s="4"/>
      <c r="H724" s="4"/>
    </row>
    <row r="725" spans="1:8" x14ac:dyDescent="0.15">
      <c r="A725" s="1"/>
      <c r="F725" s="1"/>
      <c r="G725" s="4"/>
      <c r="H725" s="4"/>
    </row>
    <row r="726" spans="1:8" x14ac:dyDescent="0.15">
      <c r="A726" s="1"/>
      <c r="F726" s="1"/>
      <c r="G726" s="4"/>
      <c r="H726" s="4"/>
    </row>
    <row r="727" spans="1:8" x14ac:dyDescent="0.15">
      <c r="A727" s="1"/>
      <c r="F727" s="1"/>
      <c r="G727" s="4"/>
      <c r="H727" s="4"/>
    </row>
    <row r="728" spans="1:8" x14ac:dyDescent="0.15">
      <c r="A728" s="1"/>
      <c r="F728" s="1"/>
      <c r="G728" s="4"/>
      <c r="H728" s="4"/>
    </row>
    <row r="729" spans="1:8" x14ac:dyDescent="0.15">
      <c r="A729" s="1"/>
      <c r="F729" s="1"/>
      <c r="G729" s="4"/>
      <c r="H729" s="4"/>
    </row>
    <row r="730" spans="1:8" x14ac:dyDescent="0.15">
      <c r="A730" s="1"/>
      <c r="F730" s="1"/>
      <c r="G730" s="4"/>
      <c r="H730" s="4"/>
    </row>
    <row r="731" spans="1:8" x14ac:dyDescent="0.15">
      <c r="A731" s="1"/>
      <c r="F731" s="1"/>
      <c r="G731" s="4"/>
      <c r="H731" s="4"/>
    </row>
    <row r="732" spans="1:8" x14ac:dyDescent="0.15">
      <c r="A732" s="1"/>
      <c r="F732" s="1"/>
      <c r="G732" s="4"/>
      <c r="H732" s="4"/>
    </row>
    <row r="733" spans="1:8" x14ac:dyDescent="0.15">
      <c r="A733" s="1"/>
      <c r="F733" s="1"/>
      <c r="G733" s="4"/>
      <c r="H733" s="4"/>
    </row>
    <row r="734" spans="1:8" x14ac:dyDescent="0.15">
      <c r="A734" s="1"/>
      <c r="F734" s="1"/>
      <c r="G734" s="4"/>
      <c r="H734" s="4"/>
    </row>
    <row r="735" spans="1:8" x14ac:dyDescent="0.15">
      <c r="A735" s="1"/>
      <c r="F735" s="1"/>
      <c r="G735" s="4"/>
      <c r="H735" s="4"/>
    </row>
    <row r="736" spans="1:8" x14ac:dyDescent="0.15">
      <c r="A736" s="1"/>
      <c r="F736" s="1"/>
      <c r="G736" s="4"/>
      <c r="H736" s="4"/>
    </row>
    <row r="737" spans="1:8" x14ac:dyDescent="0.15">
      <c r="A737" s="1"/>
      <c r="F737" s="1"/>
      <c r="G737" s="4"/>
      <c r="H737" s="4"/>
    </row>
    <row r="738" spans="1:8" x14ac:dyDescent="0.15">
      <c r="A738" s="1"/>
      <c r="F738" s="1"/>
      <c r="G738" s="4"/>
      <c r="H738" s="4"/>
    </row>
    <row r="739" spans="1:8" x14ac:dyDescent="0.15">
      <c r="A739" s="1"/>
      <c r="F739" s="1"/>
      <c r="G739" s="4"/>
      <c r="H739" s="4"/>
    </row>
    <row r="740" spans="1:8" x14ac:dyDescent="0.15">
      <c r="A740" s="1"/>
      <c r="F740" s="1"/>
      <c r="G740" s="4"/>
      <c r="H740" s="4"/>
    </row>
    <row r="741" spans="1:8" x14ac:dyDescent="0.15">
      <c r="A741" s="1"/>
      <c r="F741" s="1"/>
      <c r="G741" s="4"/>
      <c r="H741" s="4"/>
    </row>
    <row r="742" spans="1:8" x14ac:dyDescent="0.15">
      <c r="A742" s="1"/>
      <c r="F742" s="1"/>
      <c r="G742" s="4"/>
      <c r="H742" s="4"/>
    </row>
    <row r="743" spans="1:8" x14ac:dyDescent="0.15">
      <c r="A743" s="1"/>
      <c r="F743" s="1"/>
      <c r="G743" s="4"/>
      <c r="H743" s="4"/>
    </row>
    <row r="744" spans="1:8" x14ac:dyDescent="0.15">
      <c r="A744" s="1"/>
      <c r="F744" s="1"/>
      <c r="G744" s="4"/>
      <c r="H744" s="4"/>
    </row>
    <row r="745" spans="1:8" x14ac:dyDescent="0.15">
      <c r="A745" s="1"/>
      <c r="F745" s="1"/>
      <c r="G745" s="4"/>
      <c r="H745" s="4"/>
    </row>
    <row r="746" spans="1:8" x14ac:dyDescent="0.15">
      <c r="A746" s="1"/>
      <c r="F746" s="1"/>
      <c r="G746" s="4"/>
      <c r="H746" s="4"/>
    </row>
    <row r="747" spans="1:8" x14ac:dyDescent="0.15">
      <c r="A747" s="1"/>
      <c r="F747" s="1"/>
      <c r="G747" s="4"/>
      <c r="H747" s="4"/>
    </row>
    <row r="748" spans="1:8" x14ac:dyDescent="0.15">
      <c r="A748" s="1"/>
      <c r="F748" s="1"/>
      <c r="G748" s="4"/>
      <c r="H748" s="4"/>
    </row>
    <row r="749" spans="1:8" x14ac:dyDescent="0.15">
      <c r="A749" s="1"/>
      <c r="F749" s="1"/>
      <c r="G749" s="4"/>
      <c r="H749" s="4"/>
    </row>
    <row r="750" spans="1:8" x14ac:dyDescent="0.15">
      <c r="A750" s="1"/>
      <c r="F750" s="1"/>
      <c r="G750" s="4"/>
      <c r="H750" s="4"/>
    </row>
    <row r="751" spans="1:8" x14ac:dyDescent="0.15">
      <c r="A751" s="1"/>
      <c r="F751" s="1"/>
      <c r="G751" s="4"/>
      <c r="H751" s="4"/>
    </row>
    <row r="752" spans="1:8" x14ac:dyDescent="0.15">
      <c r="A752" s="1"/>
      <c r="F752" s="1"/>
      <c r="G752" s="4"/>
      <c r="H752" s="4"/>
    </row>
    <row r="753" spans="1:8" x14ac:dyDescent="0.15">
      <c r="A753" s="1"/>
      <c r="F753" s="1"/>
      <c r="G753" s="4"/>
      <c r="H753" s="4"/>
    </row>
    <row r="754" spans="1:8" x14ac:dyDescent="0.15">
      <c r="A754" s="1"/>
      <c r="F754" s="1"/>
      <c r="G754" s="4"/>
      <c r="H754" s="4"/>
    </row>
    <row r="755" spans="1:8" x14ac:dyDescent="0.15">
      <c r="A755" s="1"/>
      <c r="F755" s="1"/>
      <c r="G755" s="4"/>
      <c r="H755" s="4"/>
    </row>
    <row r="756" spans="1:8" x14ac:dyDescent="0.15">
      <c r="A756" s="1"/>
      <c r="F756" s="1"/>
      <c r="G756" s="4"/>
      <c r="H756" s="4"/>
    </row>
    <row r="757" spans="1:8" x14ac:dyDescent="0.15">
      <c r="A757" s="1"/>
      <c r="F757" s="1"/>
      <c r="G757" s="4"/>
      <c r="H757" s="4"/>
    </row>
    <row r="758" spans="1:8" x14ac:dyDescent="0.15">
      <c r="A758" s="1"/>
      <c r="F758" s="1"/>
      <c r="G758" s="4"/>
      <c r="H758" s="4"/>
    </row>
    <row r="759" spans="1:8" x14ac:dyDescent="0.15">
      <c r="A759" s="1"/>
      <c r="F759" s="1"/>
      <c r="G759" s="4"/>
      <c r="H759" s="4"/>
    </row>
    <row r="760" spans="1:8" x14ac:dyDescent="0.15">
      <c r="A760" s="1"/>
      <c r="F760" s="1"/>
      <c r="G760" s="4"/>
      <c r="H760" s="4"/>
    </row>
    <row r="761" spans="1:8" x14ac:dyDescent="0.15">
      <c r="A761" s="1"/>
      <c r="F761" s="1"/>
      <c r="G761" s="4"/>
      <c r="H761" s="4"/>
    </row>
    <row r="762" spans="1:8" x14ac:dyDescent="0.15">
      <c r="A762" s="1"/>
      <c r="F762" s="1"/>
      <c r="G762" s="4"/>
      <c r="H762" s="4"/>
    </row>
    <row r="763" spans="1:8" x14ac:dyDescent="0.15">
      <c r="A763" s="1"/>
      <c r="F763" s="1"/>
      <c r="G763" s="4"/>
      <c r="H763" s="4"/>
    </row>
    <row r="764" spans="1:8" x14ac:dyDescent="0.15">
      <c r="A764" s="1"/>
      <c r="F764" s="1"/>
      <c r="G764" s="4"/>
      <c r="H764" s="4"/>
    </row>
    <row r="765" spans="1:8" x14ac:dyDescent="0.15">
      <c r="A765" s="1"/>
      <c r="F765" s="1"/>
      <c r="G765" s="4"/>
      <c r="H765" s="4"/>
    </row>
    <row r="766" spans="1:8" x14ac:dyDescent="0.15">
      <c r="A766" s="1"/>
      <c r="F766" s="1"/>
      <c r="G766" s="4"/>
      <c r="H766" s="4"/>
    </row>
    <row r="767" spans="1:8" x14ac:dyDescent="0.15">
      <c r="A767" s="1"/>
      <c r="F767" s="1"/>
      <c r="G767" s="4"/>
      <c r="H767" s="4"/>
    </row>
    <row r="768" spans="1:8" x14ac:dyDescent="0.15">
      <c r="A768" s="1"/>
      <c r="F768" s="1"/>
      <c r="G768" s="4"/>
      <c r="H768" s="4"/>
    </row>
    <row r="769" spans="1:8" x14ac:dyDescent="0.15">
      <c r="A769" s="1"/>
      <c r="F769" s="1"/>
      <c r="G769" s="4"/>
      <c r="H769" s="4"/>
    </row>
    <row r="770" spans="1:8" x14ac:dyDescent="0.15">
      <c r="A770" s="1"/>
      <c r="F770" s="1"/>
      <c r="G770" s="4"/>
      <c r="H770" s="4"/>
    </row>
    <row r="771" spans="1:8" x14ac:dyDescent="0.15">
      <c r="A771" s="1"/>
      <c r="F771" s="1"/>
      <c r="G771" s="4"/>
      <c r="H771" s="4"/>
    </row>
    <row r="772" spans="1:8" x14ac:dyDescent="0.15">
      <c r="A772" s="1"/>
      <c r="F772" s="1"/>
      <c r="G772" s="4"/>
      <c r="H772" s="4"/>
    </row>
    <row r="773" spans="1:8" x14ac:dyDescent="0.15">
      <c r="A773" s="1"/>
      <c r="F773" s="1"/>
      <c r="G773" s="4"/>
      <c r="H773" s="4"/>
    </row>
    <row r="774" spans="1:8" x14ac:dyDescent="0.15">
      <c r="A774" s="1"/>
      <c r="F774" s="1"/>
      <c r="G774" s="4"/>
      <c r="H774" s="4"/>
    </row>
    <row r="775" spans="1:8" x14ac:dyDescent="0.15">
      <c r="A775" s="1"/>
      <c r="F775" s="1"/>
      <c r="G775" s="4"/>
      <c r="H775" s="4"/>
    </row>
    <row r="776" spans="1:8" x14ac:dyDescent="0.15">
      <c r="A776" s="1"/>
      <c r="F776" s="1"/>
      <c r="G776" s="4"/>
      <c r="H776" s="4"/>
    </row>
    <row r="777" spans="1:8" x14ac:dyDescent="0.15">
      <c r="A777" s="1"/>
      <c r="F777" s="1"/>
      <c r="G777" s="4"/>
      <c r="H777" s="4"/>
    </row>
    <row r="778" spans="1:8" x14ac:dyDescent="0.15">
      <c r="A778" s="1"/>
      <c r="F778" s="1"/>
      <c r="G778" s="4"/>
      <c r="H778" s="4"/>
    </row>
    <row r="779" spans="1:8" x14ac:dyDescent="0.15">
      <c r="A779" s="1"/>
      <c r="F779" s="1"/>
      <c r="G779" s="4"/>
      <c r="H779" s="4"/>
    </row>
    <row r="780" spans="1:8" x14ac:dyDescent="0.15">
      <c r="A780" s="1"/>
      <c r="F780" s="1"/>
      <c r="G780" s="4"/>
      <c r="H780" s="4"/>
    </row>
    <row r="781" spans="1:8" x14ac:dyDescent="0.15">
      <c r="A781" s="1"/>
      <c r="F781" s="1"/>
      <c r="G781" s="4"/>
      <c r="H781" s="4"/>
    </row>
    <row r="782" spans="1:8" x14ac:dyDescent="0.15">
      <c r="A782" s="1"/>
      <c r="F782" s="1"/>
      <c r="G782" s="4"/>
      <c r="H782" s="4"/>
    </row>
    <row r="783" spans="1:8" x14ac:dyDescent="0.15">
      <c r="A783" s="1"/>
      <c r="F783" s="1"/>
      <c r="G783" s="4"/>
      <c r="H783" s="4"/>
    </row>
    <row r="784" spans="1:8" x14ac:dyDescent="0.15">
      <c r="A784" s="1"/>
      <c r="F784" s="1"/>
      <c r="G784" s="4"/>
      <c r="H784" s="4"/>
    </row>
    <row r="785" spans="1:8" x14ac:dyDescent="0.15">
      <c r="A785" s="1"/>
      <c r="F785" s="1"/>
      <c r="G785" s="4"/>
      <c r="H785" s="4"/>
    </row>
    <row r="786" spans="1:8" x14ac:dyDescent="0.15">
      <c r="A786" s="1"/>
      <c r="F786" s="1"/>
      <c r="G786" s="4"/>
      <c r="H786" s="4"/>
    </row>
    <row r="787" spans="1:8" x14ac:dyDescent="0.15">
      <c r="A787" s="1"/>
      <c r="F787" s="1"/>
      <c r="G787" s="4"/>
      <c r="H787" s="4"/>
    </row>
    <row r="788" spans="1:8" x14ac:dyDescent="0.15">
      <c r="A788" s="1"/>
      <c r="F788" s="1"/>
      <c r="G788" s="4"/>
      <c r="H788" s="4"/>
    </row>
    <row r="789" spans="1:8" x14ac:dyDescent="0.15">
      <c r="A789" s="1"/>
      <c r="F789" s="1"/>
      <c r="G789" s="4"/>
      <c r="H789" s="4"/>
    </row>
    <row r="790" spans="1:8" x14ac:dyDescent="0.15">
      <c r="A790" s="1"/>
      <c r="F790" s="1"/>
      <c r="G790" s="4"/>
      <c r="H790" s="4"/>
    </row>
    <row r="791" spans="1:8" x14ac:dyDescent="0.15">
      <c r="A791" s="1"/>
      <c r="F791" s="1"/>
      <c r="G791" s="4"/>
      <c r="H791" s="4"/>
    </row>
    <row r="792" spans="1:8" x14ac:dyDescent="0.15">
      <c r="A792" s="1"/>
      <c r="F792" s="1"/>
      <c r="G792" s="4"/>
      <c r="H792" s="4"/>
    </row>
    <row r="793" spans="1:8" x14ac:dyDescent="0.15">
      <c r="A793" s="1"/>
      <c r="F793" s="1"/>
      <c r="G793" s="4"/>
      <c r="H793" s="4"/>
    </row>
    <row r="794" spans="1:8" x14ac:dyDescent="0.15">
      <c r="A794" s="1"/>
      <c r="F794" s="1"/>
      <c r="G794" s="4"/>
      <c r="H794" s="4"/>
    </row>
    <row r="795" spans="1:8" x14ac:dyDescent="0.15">
      <c r="A795" s="1"/>
      <c r="F795" s="1"/>
      <c r="G795" s="4"/>
      <c r="H795" s="4"/>
    </row>
    <row r="796" spans="1:8" x14ac:dyDescent="0.15">
      <c r="A796" s="1"/>
      <c r="F796" s="1"/>
      <c r="G796" s="4"/>
      <c r="H796" s="4"/>
    </row>
    <row r="797" spans="1:8" x14ac:dyDescent="0.15">
      <c r="A797" s="1"/>
      <c r="F797" s="1"/>
      <c r="G797" s="4"/>
      <c r="H797" s="4"/>
    </row>
    <row r="798" spans="1:8" x14ac:dyDescent="0.15">
      <c r="A798" s="1"/>
      <c r="F798" s="1"/>
      <c r="G798" s="4"/>
      <c r="H798" s="4"/>
    </row>
    <row r="799" spans="1:8" x14ac:dyDescent="0.15">
      <c r="A799" s="1"/>
      <c r="F799" s="1"/>
      <c r="G799" s="4"/>
      <c r="H799" s="4"/>
    </row>
    <row r="800" spans="1:8" x14ac:dyDescent="0.15">
      <c r="A800" s="1"/>
      <c r="F800" s="1"/>
      <c r="G800" s="4"/>
      <c r="H800" s="4"/>
    </row>
    <row r="801" spans="1:8" x14ac:dyDescent="0.15">
      <c r="A801" s="1"/>
      <c r="F801" s="1"/>
      <c r="G801" s="4"/>
      <c r="H801" s="4"/>
    </row>
    <row r="802" spans="1:8" x14ac:dyDescent="0.15">
      <c r="A802" s="1"/>
      <c r="F802" s="1"/>
      <c r="G802" s="4"/>
      <c r="H802" s="4"/>
    </row>
    <row r="803" spans="1:8" x14ac:dyDescent="0.15">
      <c r="A803" s="1"/>
      <c r="F803" s="1"/>
      <c r="G803" s="4"/>
      <c r="H803" s="4"/>
    </row>
    <row r="804" spans="1:8" x14ac:dyDescent="0.15">
      <c r="A804" s="1"/>
      <c r="F804" s="1"/>
      <c r="G804" s="4"/>
      <c r="H804" s="4"/>
    </row>
    <row r="805" spans="1:8" x14ac:dyDescent="0.15">
      <c r="A805" s="1"/>
      <c r="F805" s="1"/>
      <c r="G805" s="4"/>
      <c r="H805" s="4"/>
    </row>
    <row r="806" spans="1:8" x14ac:dyDescent="0.15">
      <c r="A806" s="1"/>
      <c r="F806" s="1"/>
      <c r="G806" s="4"/>
      <c r="H806" s="4"/>
    </row>
    <row r="807" spans="1:8" x14ac:dyDescent="0.15">
      <c r="A807" s="1"/>
      <c r="F807" s="1"/>
      <c r="G807" s="4"/>
      <c r="H807" s="4"/>
    </row>
    <row r="808" spans="1:8" x14ac:dyDescent="0.15">
      <c r="A808" s="1"/>
      <c r="F808" s="1"/>
      <c r="G808" s="4"/>
      <c r="H808" s="4"/>
    </row>
    <row r="809" spans="1:8" x14ac:dyDescent="0.15">
      <c r="A809" s="1"/>
      <c r="F809" s="1"/>
      <c r="G809" s="4"/>
      <c r="H809" s="4"/>
    </row>
    <row r="810" spans="1:8" x14ac:dyDescent="0.15">
      <c r="A810" s="1"/>
      <c r="F810" s="1"/>
      <c r="G810" s="4"/>
      <c r="H810" s="4"/>
    </row>
    <row r="811" spans="1:8" x14ac:dyDescent="0.15">
      <c r="A811" s="1"/>
      <c r="F811" s="1"/>
      <c r="G811" s="4"/>
      <c r="H811" s="4"/>
    </row>
    <row r="812" spans="1:8" x14ac:dyDescent="0.15">
      <c r="A812" s="1"/>
      <c r="F812" s="1"/>
      <c r="G812" s="4"/>
      <c r="H812" s="4"/>
    </row>
    <row r="813" spans="1:8" x14ac:dyDescent="0.15">
      <c r="A813" s="1"/>
      <c r="F813" s="1"/>
      <c r="G813" s="4"/>
      <c r="H813" s="4"/>
    </row>
    <row r="814" spans="1:8" x14ac:dyDescent="0.15">
      <c r="A814" s="1"/>
      <c r="F814" s="1"/>
      <c r="G814" s="4"/>
      <c r="H814" s="4"/>
    </row>
    <row r="815" spans="1:8" x14ac:dyDescent="0.15">
      <c r="A815" s="1"/>
      <c r="F815" s="1"/>
      <c r="G815" s="4"/>
      <c r="H815" s="4"/>
    </row>
    <row r="816" spans="1:8" x14ac:dyDescent="0.15">
      <c r="A816" s="1"/>
      <c r="F816" s="1"/>
      <c r="G816" s="4"/>
      <c r="H816" s="4"/>
    </row>
    <row r="817" spans="1:8" x14ac:dyDescent="0.15">
      <c r="A817" s="1"/>
      <c r="F817" s="1"/>
      <c r="G817" s="4"/>
      <c r="H817" s="4"/>
    </row>
    <row r="818" spans="1:8" x14ac:dyDescent="0.15">
      <c r="A818" s="1"/>
      <c r="F818" s="1"/>
      <c r="G818" s="4"/>
      <c r="H818" s="4"/>
    </row>
    <row r="819" spans="1:8" x14ac:dyDescent="0.15">
      <c r="A819" s="1"/>
      <c r="F819" s="1"/>
      <c r="G819" s="4"/>
      <c r="H819" s="4"/>
    </row>
    <row r="820" spans="1:8" x14ac:dyDescent="0.15">
      <c r="A820" s="1"/>
      <c r="F820" s="1"/>
      <c r="G820" s="4"/>
      <c r="H820" s="4"/>
    </row>
    <row r="821" spans="1:8" x14ac:dyDescent="0.15">
      <c r="A821" s="1"/>
      <c r="F821" s="1"/>
      <c r="G821" s="4"/>
      <c r="H821" s="4"/>
    </row>
    <row r="822" spans="1:8" x14ac:dyDescent="0.15">
      <c r="A822" s="1"/>
      <c r="F822" s="1"/>
      <c r="G822" s="4"/>
      <c r="H822" s="4"/>
    </row>
    <row r="823" spans="1:8" x14ac:dyDescent="0.15">
      <c r="A823" s="1"/>
      <c r="F823" s="1"/>
      <c r="G823" s="4"/>
      <c r="H823" s="4"/>
    </row>
    <row r="824" spans="1:8" x14ac:dyDescent="0.15">
      <c r="A824" s="1"/>
      <c r="F824" s="1"/>
      <c r="G824" s="4"/>
      <c r="H824" s="4"/>
    </row>
    <row r="825" spans="1:8" x14ac:dyDescent="0.15">
      <c r="A825" s="1"/>
      <c r="F825" s="1"/>
      <c r="G825" s="4"/>
      <c r="H825" s="4"/>
    </row>
    <row r="826" spans="1:8" x14ac:dyDescent="0.15">
      <c r="A826" s="1"/>
      <c r="F826" s="1"/>
      <c r="G826" s="4"/>
      <c r="H826" s="4"/>
    </row>
    <row r="827" spans="1:8" x14ac:dyDescent="0.15">
      <c r="A827" s="1"/>
      <c r="F827" s="1"/>
      <c r="G827" s="4"/>
      <c r="H827" s="4"/>
    </row>
    <row r="828" spans="1:8" x14ac:dyDescent="0.15">
      <c r="A828" s="1"/>
      <c r="F828" s="1"/>
      <c r="G828" s="4"/>
      <c r="H828" s="4"/>
    </row>
    <row r="829" spans="1:8" x14ac:dyDescent="0.15">
      <c r="A829" s="1"/>
      <c r="F829" s="1"/>
      <c r="G829" s="4"/>
      <c r="H829" s="4"/>
    </row>
    <row r="830" spans="1:8" x14ac:dyDescent="0.15">
      <c r="A830" s="1"/>
      <c r="F830" s="1"/>
      <c r="G830" s="4"/>
      <c r="H830" s="4"/>
    </row>
    <row r="831" spans="1:8" x14ac:dyDescent="0.15">
      <c r="A831" s="1"/>
      <c r="F831" s="1"/>
      <c r="G831" s="4"/>
      <c r="H831" s="4"/>
    </row>
    <row r="832" spans="1:8" x14ac:dyDescent="0.15">
      <c r="A832" s="1"/>
      <c r="F832" s="1"/>
      <c r="G832" s="4"/>
      <c r="H832" s="4"/>
    </row>
    <row r="833" spans="1:8" x14ac:dyDescent="0.15">
      <c r="A833" s="1"/>
      <c r="F833" s="1"/>
      <c r="G833" s="4"/>
      <c r="H833" s="4"/>
    </row>
    <row r="834" spans="1:8" x14ac:dyDescent="0.15">
      <c r="A834" s="1"/>
      <c r="F834" s="1"/>
      <c r="G834" s="4"/>
      <c r="H834" s="4"/>
    </row>
    <row r="835" spans="1:8" x14ac:dyDescent="0.15">
      <c r="A835" s="1"/>
      <c r="F835" s="1"/>
      <c r="G835" s="4"/>
      <c r="H835" s="4"/>
    </row>
    <row r="836" spans="1:8" x14ac:dyDescent="0.15">
      <c r="A836" s="1"/>
      <c r="F836" s="1"/>
      <c r="G836" s="4"/>
      <c r="H836" s="4"/>
    </row>
    <row r="837" spans="1:8" x14ac:dyDescent="0.15">
      <c r="A837" s="1"/>
      <c r="F837" s="1"/>
      <c r="G837" s="4"/>
      <c r="H837" s="4"/>
    </row>
    <row r="838" spans="1:8" x14ac:dyDescent="0.15">
      <c r="A838" s="1"/>
      <c r="F838" s="1"/>
      <c r="G838" s="4"/>
      <c r="H838" s="4"/>
    </row>
    <row r="839" spans="1:8" x14ac:dyDescent="0.15">
      <c r="A839" s="1"/>
      <c r="F839" s="1"/>
      <c r="G839" s="4"/>
      <c r="H839" s="4"/>
    </row>
    <row r="840" spans="1:8" x14ac:dyDescent="0.15">
      <c r="A840" s="1"/>
      <c r="F840" s="1"/>
      <c r="G840" s="4"/>
      <c r="H840" s="4"/>
    </row>
    <row r="841" spans="1:8" x14ac:dyDescent="0.15">
      <c r="A841" s="1"/>
      <c r="F841" s="1"/>
      <c r="G841" s="4"/>
      <c r="H841" s="4"/>
    </row>
    <row r="842" spans="1:8" x14ac:dyDescent="0.15">
      <c r="A842" s="1"/>
      <c r="F842" s="1"/>
      <c r="G842" s="4"/>
      <c r="H842" s="4"/>
    </row>
    <row r="843" spans="1:8" x14ac:dyDescent="0.15">
      <c r="A843" s="1"/>
      <c r="F843" s="1"/>
      <c r="G843" s="4"/>
      <c r="H843" s="4"/>
    </row>
    <row r="844" spans="1:8" x14ac:dyDescent="0.15">
      <c r="A844" s="1"/>
      <c r="F844" s="1"/>
      <c r="G844" s="4"/>
      <c r="H844" s="4"/>
    </row>
    <row r="845" spans="1:8" x14ac:dyDescent="0.15">
      <c r="A845" s="1"/>
      <c r="F845" s="1"/>
      <c r="G845" s="4"/>
      <c r="H845" s="4"/>
    </row>
    <row r="846" spans="1:8" x14ac:dyDescent="0.15">
      <c r="A846" s="1"/>
      <c r="F846" s="1"/>
      <c r="G846" s="4"/>
      <c r="H846" s="4"/>
    </row>
    <row r="847" spans="1:8" x14ac:dyDescent="0.15">
      <c r="A847" s="1"/>
      <c r="F847" s="1"/>
      <c r="G847" s="4"/>
      <c r="H847" s="4"/>
    </row>
    <row r="848" spans="1:8" x14ac:dyDescent="0.15">
      <c r="A848" s="1"/>
      <c r="F848" s="1"/>
      <c r="G848" s="4"/>
      <c r="H848" s="4"/>
    </row>
    <row r="849" spans="1:8" x14ac:dyDescent="0.15">
      <c r="A849" s="1"/>
      <c r="F849" s="1"/>
      <c r="G849" s="4"/>
      <c r="H849" s="4"/>
    </row>
    <row r="850" spans="1:8" x14ac:dyDescent="0.15">
      <c r="A850" s="1"/>
      <c r="F850" s="1"/>
      <c r="G850" s="4"/>
      <c r="H850" s="4"/>
    </row>
    <row r="851" spans="1:8" x14ac:dyDescent="0.15">
      <c r="A851" s="1"/>
      <c r="F851" s="1"/>
      <c r="G851" s="4"/>
      <c r="H851" s="4"/>
    </row>
    <row r="852" spans="1:8" x14ac:dyDescent="0.15">
      <c r="A852" s="1"/>
      <c r="F852" s="1"/>
      <c r="G852" s="4"/>
      <c r="H852" s="4"/>
    </row>
    <row r="853" spans="1:8" x14ac:dyDescent="0.15">
      <c r="A853" s="1"/>
      <c r="F853" s="1"/>
      <c r="G853" s="4"/>
      <c r="H853" s="4"/>
    </row>
    <row r="854" spans="1:8" x14ac:dyDescent="0.15">
      <c r="A854" s="1"/>
      <c r="F854" s="1"/>
      <c r="G854" s="4"/>
      <c r="H854" s="4"/>
    </row>
    <row r="855" spans="1:8" x14ac:dyDescent="0.15">
      <c r="A855" s="1"/>
      <c r="F855" s="1"/>
      <c r="G855" s="4"/>
      <c r="H855" s="4"/>
    </row>
    <row r="856" spans="1:8" x14ac:dyDescent="0.15">
      <c r="A856" s="1"/>
      <c r="F856" s="1"/>
      <c r="G856" s="4"/>
      <c r="H856" s="4"/>
    </row>
    <row r="857" spans="1:8" x14ac:dyDescent="0.15">
      <c r="A857" s="1"/>
      <c r="F857" s="1"/>
      <c r="G857" s="4"/>
      <c r="H857" s="4"/>
    </row>
    <row r="858" spans="1:8" x14ac:dyDescent="0.15">
      <c r="A858" s="1"/>
      <c r="F858" s="1"/>
      <c r="G858" s="4"/>
      <c r="H858" s="4"/>
    </row>
    <row r="859" spans="1:8" x14ac:dyDescent="0.15">
      <c r="A859" s="1"/>
      <c r="F859" s="1"/>
      <c r="G859" s="4"/>
      <c r="H859" s="4"/>
    </row>
    <row r="860" spans="1:8" x14ac:dyDescent="0.15">
      <c r="A860" s="1"/>
      <c r="F860" s="1"/>
      <c r="G860" s="4"/>
      <c r="H860" s="4"/>
    </row>
    <row r="861" spans="1:8" x14ac:dyDescent="0.15">
      <c r="A861" s="1"/>
      <c r="F861" s="1"/>
      <c r="G861" s="4"/>
      <c r="H861" s="4"/>
    </row>
    <row r="862" spans="1:8" x14ac:dyDescent="0.15">
      <c r="A862" s="1"/>
      <c r="F862" s="1"/>
      <c r="G862" s="4"/>
      <c r="H862" s="4"/>
    </row>
    <row r="863" spans="1:8" x14ac:dyDescent="0.15">
      <c r="A863" s="1"/>
      <c r="F863" s="1"/>
      <c r="G863" s="4"/>
      <c r="H863" s="4"/>
    </row>
    <row r="864" spans="1:8" x14ac:dyDescent="0.15">
      <c r="A864" s="1"/>
      <c r="F864" s="1"/>
      <c r="G864" s="4"/>
      <c r="H864" s="4"/>
    </row>
    <row r="865" spans="1:8" x14ac:dyDescent="0.15">
      <c r="A865" s="1"/>
      <c r="F865" s="1"/>
      <c r="G865" s="4"/>
      <c r="H865" s="4"/>
    </row>
    <row r="866" spans="1:8" x14ac:dyDescent="0.15">
      <c r="A866" s="1"/>
      <c r="F866" s="1"/>
      <c r="G866" s="4"/>
      <c r="H866" s="4"/>
    </row>
    <row r="867" spans="1:8" x14ac:dyDescent="0.15">
      <c r="A867" s="1"/>
      <c r="F867" s="1"/>
      <c r="G867" s="4"/>
      <c r="H867" s="4"/>
    </row>
    <row r="868" spans="1:8" x14ac:dyDescent="0.15">
      <c r="A868" s="1"/>
      <c r="F868" s="1"/>
      <c r="G868" s="4"/>
      <c r="H868" s="4"/>
    </row>
    <row r="869" spans="1:8" x14ac:dyDescent="0.15">
      <c r="A869" s="1"/>
      <c r="F869" s="1"/>
      <c r="G869" s="4"/>
      <c r="H869" s="4"/>
    </row>
    <row r="870" spans="1:8" x14ac:dyDescent="0.15">
      <c r="A870" s="1"/>
      <c r="F870" s="1"/>
      <c r="G870" s="4"/>
      <c r="H870" s="4"/>
    </row>
    <row r="871" spans="1:8" x14ac:dyDescent="0.15">
      <c r="A871" s="1"/>
      <c r="F871" s="1"/>
      <c r="G871" s="4"/>
      <c r="H871" s="4"/>
    </row>
    <row r="872" spans="1:8" x14ac:dyDescent="0.15">
      <c r="A872" s="1"/>
      <c r="F872" s="1"/>
      <c r="G872" s="4"/>
      <c r="H872" s="4"/>
    </row>
    <row r="873" spans="1:8" x14ac:dyDescent="0.15">
      <c r="A873" s="1"/>
      <c r="F873" s="1"/>
      <c r="G873" s="4"/>
      <c r="H873" s="4"/>
    </row>
    <row r="874" spans="1:8" x14ac:dyDescent="0.15">
      <c r="A874" s="1"/>
      <c r="F874" s="1"/>
      <c r="G874" s="4"/>
      <c r="H874" s="4"/>
    </row>
    <row r="875" spans="1:8" x14ac:dyDescent="0.15">
      <c r="A875" s="1"/>
      <c r="F875" s="1"/>
      <c r="G875" s="4"/>
      <c r="H875" s="4"/>
    </row>
    <row r="876" spans="1:8" x14ac:dyDescent="0.15">
      <c r="A876" s="1"/>
      <c r="F876" s="1"/>
      <c r="G876" s="4"/>
      <c r="H876" s="4"/>
    </row>
    <row r="877" spans="1:8" x14ac:dyDescent="0.15">
      <c r="A877" s="1"/>
      <c r="F877" s="1"/>
      <c r="G877" s="4"/>
      <c r="H877" s="4"/>
    </row>
    <row r="878" spans="1:8" x14ac:dyDescent="0.15">
      <c r="A878" s="1"/>
      <c r="F878" s="1"/>
      <c r="G878" s="4"/>
      <c r="H878" s="4"/>
    </row>
    <row r="879" spans="1:8" x14ac:dyDescent="0.15">
      <c r="A879" s="1"/>
      <c r="F879" s="1"/>
      <c r="G879" s="4"/>
      <c r="H879" s="4"/>
    </row>
    <row r="880" spans="1:8" x14ac:dyDescent="0.15">
      <c r="A880" s="1"/>
      <c r="F880" s="1"/>
      <c r="G880" s="4"/>
      <c r="H880" s="4"/>
    </row>
    <row r="881" spans="1:8" x14ac:dyDescent="0.15">
      <c r="A881" s="1"/>
      <c r="F881" s="1"/>
      <c r="G881" s="4"/>
      <c r="H881" s="4"/>
    </row>
    <row r="882" spans="1:8" x14ac:dyDescent="0.15">
      <c r="A882" s="1"/>
      <c r="F882" s="1"/>
      <c r="G882" s="4"/>
      <c r="H882" s="4"/>
    </row>
    <row r="883" spans="1:8" x14ac:dyDescent="0.15">
      <c r="A883" s="1"/>
      <c r="F883" s="1"/>
      <c r="G883" s="4"/>
      <c r="H883" s="4"/>
    </row>
    <row r="884" spans="1:8" x14ac:dyDescent="0.15">
      <c r="A884" s="1"/>
      <c r="F884" s="1"/>
      <c r="G884" s="4"/>
      <c r="H884" s="4"/>
    </row>
    <row r="885" spans="1:8" x14ac:dyDescent="0.15">
      <c r="A885" s="1"/>
      <c r="F885" s="1"/>
      <c r="G885" s="4"/>
      <c r="H885" s="4"/>
    </row>
    <row r="886" spans="1:8" x14ac:dyDescent="0.15">
      <c r="A886" s="1"/>
      <c r="F886" s="1"/>
      <c r="G886" s="4"/>
      <c r="H886" s="4"/>
    </row>
    <row r="887" spans="1:8" x14ac:dyDescent="0.15">
      <c r="A887" s="1"/>
      <c r="F887" s="1"/>
      <c r="G887" s="4"/>
      <c r="H887" s="4"/>
    </row>
    <row r="888" spans="1:8" x14ac:dyDescent="0.15">
      <c r="A888" s="1"/>
      <c r="F888" s="1"/>
      <c r="G888" s="4"/>
      <c r="H888" s="4"/>
    </row>
    <row r="889" spans="1:8" x14ac:dyDescent="0.15">
      <c r="A889" s="1"/>
      <c r="F889" s="1"/>
      <c r="G889" s="4"/>
      <c r="H889" s="4"/>
    </row>
    <row r="890" spans="1:8" x14ac:dyDescent="0.15">
      <c r="A890" s="1"/>
      <c r="F890" s="1"/>
      <c r="G890" s="4"/>
      <c r="H890" s="4"/>
    </row>
    <row r="891" spans="1:8" x14ac:dyDescent="0.15">
      <c r="A891" s="1"/>
      <c r="F891" s="1"/>
      <c r="G891" s="4"/>
      <c r="H891" s="4"/>
    </row>
    <row r="892" spans="1:8" x14ac:dyDescent="0.15">
      <c r="A892" s="1"/>
      <c r="F892" s="1"/>
      <c r="G892" s="4"/>
      <c r="H892" s="4"/>
    </row>
    <row r="893" spans="1:8" x14ac:dyDescent="0.15">
      <c r="A893" s="1"/>
      <c r="F893" s="1"/>
      <c r="G893" s="4"/>
      <c r="H893" s="4"/>
    </row>
    <row r="894" spans="1:8" x14ac:dyDescent="0.15">
      <c r="A894" s="1"/>
      <c r="F894" s="1"/>
      <c r="G894" s="4"/>
      <c r="H894" s="4"/>
    </row>
    <row r="895" spans="1:8" x14ac:dyDescent="0.15">
      <c r="A895" s="1"/>
      <c r="F895" s="1"/>
      <c r="G895" s="4"/>
      <c r="H895" s="4"/>
    </row>
    <row r="896" spans="1:8" x14ac:dyDescent="0.15">
      <c r="A896" s="1"/>
      <c r="F896" s="1"/>
      <c r="G896" s="4"/>
      <c r="H896" s="4"/>
    </row>
    <row r="897" spans="1:8" x14ac:dyDescent="0.15">
      <c r="A897" s="1"/>
      <c r="F897" s="1"/>
      <c r="G897" s="4"/>
      <c r="H897" s="4"/>
    </row>
    <row r="898" spans="1:8" x14ac:dyDescent="0.15">
      <c r="A898" s="1"/>
      <c r="F898" s="1"/>
      <c r="G898" s="4"/>
      <c r="H898" s="4"/>
    </row>
    <row r="899" spans="1:8" x14ac:dyDescent="0.15">
      <c r="A899" s="1"/>
      <c r="F899" s="1"/>
      <c r="G899" s="4"/>
      <c r="H899" s="4"/>
    </row>
    <row r="900" spans="1:8" x14ac:dyDescent="0.15">
      <c r="A900" s="1"/>
      <c r="F900" s="1"/>
      <c r="G900" s="4"/>
      <c r="H900" s="4"/>
    </row>
    <row r="901" spans="1:8" x14ac:dyDescent="0.15">
      <c r="A901" s="1"/>
      <c r="F901" s="1"/>
      <c r="G901" s="4"/>
      <c r="H901" s="4"/>
    </row>
    <row r="902" spans="1:8" x14ac:dyDescent="0.15">
      <c r="A902" s="1"/>
      <c r="F902" s="1"/>
      <c r="G902" s="4"/>
      <c r="H902" s="4"/>
    </row>
    <row r="903" spans="1:8" x14ac:dyDescent="0.15">
      <c r="A903" s="1"/>
      <c r="F903" s="1"/>
      <c r="G903" s="4"/>
      <c r="H903" s="4"/>
    </row>
    <row r="904" spans="1:8" x14ac:dyDescent="0.15">
      <c r="A904" s="1"/>
      <c r="F904" s="1"/>
      <c r="G904" s="4"/>
      <c r="H904" s="4"/>
    </row>
    <row r="905" spans="1:8" x14ac:dyDescent="0.15">
      <c r="A905" s="1"/>
      <c r="F905" s="1"/>
      <c r="G905" s="4"/>
      <c r="H905" s="4"/>
    </row>
    <row r="906" spans="1:8" x14ac:dyDescent="0.15">
      <c r="A906" s="1"/>
      <c r="F906" s="1"/>
      <c r="G906" s="4"/>
      <c r="H906" s="4"/>
    </row>
    <row r="907" spans="1:8" x14ac:dyDescent="0.15">
      <c r="A907" s="1"/>
      <c r="F907" s="1"/>
      <c r="G907" s="4"/>
      <c r="H907" s="4"/>
    </row>
    <row r="908" spans="1:8" x14ac:dyDescent="0.15">
      <c r="A908" s="1"/>
      <c r="F908" s="1"/>
      <c r="G908" s="4"/>
      <c r="H908" s="4"/>
    </row>
    <row r="909" spans="1:8" x14ac:dyDescent="0.15">
      <c r="A909" s="1"/>
      <c r="F909" s="1"/>
      <c r="G909" s="4"/>
      <c r="H909" s="4"/>
    </row>
    <row r="910" spans="1:8" x14ac:dyDescent="0.15">
      <c r="A910" s="1"/>
      <c r="F910" s="1"/>
      <c r="G910" s="4"/>
      <c r="H910" s="4"/>
    </row>
    <row r="911" spans="1:8" x14ac:dyDescent="0.15">
      <c r="A911" s="1"/>
      <c r="F911" s="1"/>
      <c r="G911" s="4"/>
      <c r="H911" s="4"/>
    </row>
    <row r="912" spans="1:8" x14ac:dyDescent="0.15">
      <c r="A912" s="1"/>
      <c r="F912" s="1"/>
      <c r="G912" s="4"/>
      <c r="H912" s="4"/>
    </row>
    <row r="913" spans="1:8" x14ac:dyDescent="0.15">
      <c r="A913" s="1"/>
      <c r="F913" s="1"/>
      <c r="G913" s="4"/>
      <c r="H913" s="4"/>
    </row>
    <row r="914" spans="1:8" x14ac:dyDescent="0.15">
      <c r="A914" s="1"/>
      <c r="F914" s="1"/>
      <c r="G914" s="4"/>
      <c r="H914" s="4"/>
    </row>
    <row r="915" spans="1:8" x14ac:dyDescent="0.15">
      <c r="A915" s="1"/>
      <c r="F915" s="1"/>
      <c r="G915" s="4"/>
      <c r="H915" s="4"/>
    </row>
    <row r="916" spans="1:8" x14ac:dyDescent="0.15">
      <c r="A916" s="1"/>
      <c r="F916" s="1"/>
      <c r="G916" s="4"/>
      <c r="H916" s="4"/>
    </row>
    <row r="917" spans="1:8" x14ac:dyDescent="0.15">
      <c r="A917" s="1"/>
      <c r="F917" s="1"/>
      <c r="G917" s="4"/>
      <c r="H917" s="4"/>
    </row>
    <row r="918" spans="1:8" x14ac:dyDescent="0.15">
      <c r="A918" s="1"/>
      <c r="F918" s="1"/>
      <c r="G918" s="4"/>
      <c r="H918" s="4"/>
    </row>
    <row r="919" spans="1:8" x14ac:dyDescent="0.15">
      <c r="A919" s="1"/>
      <c r="F919" s="1"/>
      <c r="G919" s="4"/>
      <c r="H919" s="4"/>
    </row>
    <row r="920" spans="1:8" x14ac:dyDescent="0.15">
      <c r="A920" s="1"/>
      <c r="F920" s="1"/>
      <c r="G920" s="4"/>
      <c r="H920" s="4"/>
    </row>
    <row r="921" spans="1:8" x14ac:dyDescent="0.15">
      <c r="A921" s="1"/>
      <c r="F921" s="1"/>
      <c r="G921" s="4"/>
      <c r="H921" s="4"/>
    </row>
    <row r="922" spans="1:8" x14ac:dyDescent="0.15">
      <c r="A922" s="1"/>
      <c r="F922" s="1"/>
      <c r="G922" s="4"/>
      <c r="H922" s="4"/>
    </row>
    <row r="923" spans="1:8" x14ac:dyDescent="0.15">
      <c r="A923" s="1"/>
      <c r="F923" s="1"/>
      <c r="G923" s="4"/>
      <c r="H923" s="4"/>
    </row>
    <row r="924" spans="1:8" x14ac:dyDescent="0.15">
      <c r="A924" s="1"/>
      <c r="F924" s="1"/>
      <c r="G924" s="4"/>
      <c r="H924" s="4"/>
    </row>
    <row r="925" spans="1:8" x14ac:dyDescent="0.15">
      <c r="A925" s="1"/>
      <c r="F925" s="1"/>
      <c r="G925" s="4"/>
      <c r="H925" s="4"/>
    </row>
    <row r="926" spans="1:8" x14ac:dyDescent="0.15">
      <c r="A926" s="1"/>
      <c r="F926" s="1"/>
      <c r="G926" s="4"/>
      <c r="H926" s="4"/>
    </row>
    <row r="927" spans="1:8" x14ac:dyDescent="0.15">
      <c r="A927" s="1"/>
      <c r="F927" s="1"/>
      <c r="G927" s="4"/>
      <c r="H927" s="4"/>
    </row>
    <row r="928" spans="1:8" x14ac:dyDescent="0.15">
      <c r="A928" s="1"/>
      <c r="F928" s="1"/>
      <c r="G928" s="4"/>
      <c r="H928" s="4"/>
    </row>
    <row r="929" spans="1:8" x14ac:dyDescent="0.15">
      <c r="A929" s="1"/>
      <c r="F929" s="1"/>
      <c r="G929" s="4"/>
      <c r="H929" s="4"/>
    </row>
    <row r="930" spans="1:8" x14ac:dyDescent="0.15">
      <c r="A930" s="1"/>
      <c r="F930" s="1"/>
      <c r="G930" s="4"/>
      <c r="H930" s="4"/>
    </row>
    <row r="931" spans="1:8" x14ac:dyDescent="0.15">
      <c r="A931" s="1"/>
      <c r="F931" s="1"/>
      <c r="G931" s="4"/>
      <c r="H931" s="4"/>
    </row>
    <row r="932" spans="1:8" x14ac:dyDescent="0.15">
      <c r="A932" s="1"/>
      <c r="F932" s="1"/>
      <c r="G932" s="4"/>
      <c r="H932" s="4"/>
    </row>
    <row r="933" spans="1:8" x14ac:dyDescent="0.15">
      <c r="A933" s="1"/>
      <c r="F933" s="1"/>
      <c r="G933" s="4"/>
      <c r="H933" s="4"/>
    </row>
    <row r="934" spans="1:8" x14ac:dyDescent="0.15">
      <c r="A934" s="1"/>
      <c r="F934" s="1"/>
      <c r="G934" s="4"/>
      <c r="H934" s="4"/>
    </row>
    <row r="935" spans="1:8" x14ac:dyDescent="0.15">
      <c r="A935" s="1"/>
      <c r="F935" s="1"/>
      <c r="G935" s="4"/>
      <c r="H935" s="4"/>
    </row>
    <row r="936" spans="1:8" x14ac:dyDescent="0.15">
      <c r="A936" s="1"/>
      <c r="F936" s="1"/>
      <c r="G936" s="4"/>
      <c r="H936" s="4"/>
    </row>
    <row r="937" spans="1:8" x14ac:dyDescent="0.15">
      <c r="A937" s="1"/>
      <c r="F937" s="1"/>
      <c r="G937" s="4"/>
      <c r="H937" s="4"/>
    </row>
    <row r="938" spans="1:8" x14ac:dyDescent="0.15">
      <c r="A938" s="1"/>
      <c r="F938" s="1"/>
      <c r="G938" s="4"/>
      <c r="H938" s="4"/>
    </row>
    <row r="939" spans="1:8" x14ac:dyDescent="0.15">
      <c r="A939" s="1"/>
      <c r="F939" s="1"/>
      <c r="G939" s="4"/>
      <c r="H939" s="4"/>
    </row>
    <row r="940" spans="1:8" x14ac:dyDescent="0.15">
      <c r="A940" s="1"/>
      <c r="F940" s="1"/>
      <c r="G940" s="4"/>
      <c r="H940" s="4"/>
    </row>
    <row r="941" spans="1:8" x14ac:dyDescent="0.15">
      <c r="A941" s="1"/>
      <c r="F941" s="1"/>
      <c r="G941" s="4"/>
      <c r="H941" s="4"/>
    </row>
    <row r="942" spans="1:8" x14ac:dyDescent="0.15">
      <c r="A942" s="1"/>
      <c r="F942" s="1"/>
      <c r="G942" s="4"/>
      <c r="H942" s="4"/>
    </row>
    <row r="943" spans="1:8" x14ac:dyDescent="0.15">
      <c r="A943" s="1"/>
      <c r="F943" s="1"/>
      <c r="G943" s="4"/>
      <c r="H943" s="4"/>
    </row>
    <row r="944" spans="1:8" x14ac:dyDescent="0.15">
      <c r="A944" s="1"/>
      <c r="F944" s="1"/>
      <c r="G944" s="4"/>
      <c r="H944" s="4"/>
    </row>
    <row r="945" spans="1:8" x14ac:dyDescent="0.15">
      <c r="A945" s="1"/>
      <c r="F945" s="1"/>
      <c r="G945" s="4"/>
      <c r="H945" s="4"/>
    </row>
    <row r="946" spans="1:8" x14ac:dyDescent="0.15">
      <c r="A946" s="1"/>
      <c r="F946" s="1"/>
      <c r="G946" s="4"/>
      <c r="H946" s="4"/>
    </row>
    <row r="947" spans="1:8" x14ac:dyDescent="0.15">
      <c r="A947" s="1"/>
      <c r="F947" s="1"/>
      <c r="G947" s="4"/>
      <c r="H947" s="4"/>
    </row>
    <row r="948" spans="1:8" x14ac:dyDescent="0.15">
      <c r="A948" s="1"/>
      <c r="F948" s="1"/>
      <c r="G948" s="4"/>
      <c r="H948" s="4"/>
    </row>
    <row r="949" spans="1:8" x14ac:dyDescent="0.15">
      <c r="A949" s="1"/>
      <c r="F949" s="1"/>
      <c r="G949" s="4"/>
      <c r="H949" s="4"/>
    </row>
    <row r="950" spans="1:8" x14ac:dyDescent="0.15">
      <c r="A950" s="1"/>
      <c r="F950" s="1"/>
      <c r="G950" s="4"/>
      <c r="H950" s="4"/>
    </row>
    <row r="951" spans="1:8" x14ac:dyDescent="0.15">
      <c r="A951" s="1"/>
      <c r="F951" s="1"/>
      <c r="G951" s="4"/>
      <c r="H951" s="4"/>
    </row>
    <row r="952" spans="1:8" x14ac:dyDescent="0.15">
      <c r="A952" s="1"/>
      <c r="F952" s="1"/>
      <c r="G952" s="4"/>
      <c r="H952" s="4"/>
    </row>
    <row r="953" spans="1:8" x14ac:dyDescent="0.15">
      <c r="A953" s="1"/>
      <c r="F953" s="1"/>
      <c r="G953" s="4"/>
      <c r="H953" s="4"/>
    </row>
    <row r="954" spans="1:8" x14ac:dyDescent="0.15">
      <c r="A954" s="1"/>
      <c r="F954" s="1"/>
      <c r="G954" s="4"/>
      <c r="H954" s="4"/>
    </row>
    <row r="955" spans="1:8" x14ac:dyDescent="0.15">
      <c r="A955" s="1"/>
      <c r="F955" s="1"/>
      <c r="G955" s="4"/>
      <c r="H955" s="4"/>
    </row>
    <row r="956" spans="1:8" x14ac:dyDescent="0.15">
      <c r="A956" s="1"/>
      <c r="F956" s="1"/>
      <c r="G956" s="4"/>
      <c r="H956" s="4"/>
    </row>
    <row r="957" spans="1:8" x14ac:dyDescent="0.15">
      <c r="A957" s="1"/>
      <c r="F957" s="1"/>
      <c r="G957" s="4"/>
      <c r="H957" s="4"/>
    </row>
    <row r="958" spans="1:8" x14ac:dyDescent="0.15">
      <c r="A958" s="1"/>
      <c r="F958" s="1"/>
      <c r="G958" s="4"/>
      <c r="H958" s="4"/>
    </row>
    <row r="959" spans="1:8" x14ac:dyDescent="0.15">
      <c r="A959" s="1"/>
      <c r="F959" s="1"/>
      <c r="G959" s="4"/>
      <c r="H959" s="4"/>
    </row>
    <row r="960" spans="1:8" x14ac:dyDescent="0.15">
      <c r="A960" s="1"/>
      <c r="F960" s="1"/>
      <c r="G960" s="4"/>
      <c r="H960" s="4"/>
    </row>
    <row r="961" spans="1:8" x14ac:dyDescent="0.15">
      <c r="A961" s="1"/>
      <c r="F961" s="1"/>
      <c r="G961" s="4"/>
      <c r="H961" s="4"/>
    </row>
    <row r="962" spans="1:8" x14ac:dyDescent="0.15">
      <c r="A962" s="1"/>
      <c r="F962" s="1"/>
      <c r="G962" s="4"/>
      <c r="H962" s="4"/>
    </row>
    <row r="963" spans="1:8" x14ac:dyDescent="0.15">
      <c r="A963" s="1"/>
      <c r="F963" s="1"/>
      <c r="G963" s="4"/>
      <c r="H963" s="4"/>
    </row>
    <row r="964" spans="1:8" x14ac:dyDescent="0.15">
      <c r="A964" s="1"/>
      <c r="F964" s="1"/>
      <c r="G964" s="4"/>
      <c r="H964" s="4"/>
    </row>
    <row r="965" spans="1:8" x14ac:dyDescent="0.15">
      <c r="A965" s="1"/>
      <c r="F965" s="1"/>
      <c r="G965" s="4"/>
      <c r="H965" s="4"/>
    </row>
    <row r="966" spans="1:8" x14ac:dyDescent="0.15">
      <c r="A966" s="1"/>
      <c r="F966" s="1"/>
      <c r="G966" s="4"/>
      <c r="H966" s="4"/>
    </row>
    <row r="967" spans="1:8" x14ac:dyDescent="0.15">
      <c r="A967" s="1"/>
      <c r="F967" s="1"/>
      <c r="G967" s="4"/>
      <c r="H967" s="4"/>
    </row>
    <row r="968" spans="1:8" x14ac:dyDescent="0.15">
      <c r="A968" s="1"/>
      <c r="F968" s="1"/>
      <c r="G968" s="4"/>
      <c r="H968" s="4"/>
    </row>
    <row r="969" spans="1:8" x14ac:dyDescent="0.15">
      <c r="A969" s="1"/>
      <c r="F969" s="1"/>
      <c r="G969" s="4"/>
      <c r="H969" s="4"/>
    </row>
    <row r="970" spans="1:8" x14ac:dyDescent="0.15">
      <c r="A970" s="1"/>
      <c r="F970" s="1"/>
      <c r="G970" s="4"/>
      <c r="H970" s="4"/>
    </row>
    <row r="971" spans="1:8" x14ac:dyDescent="0.15">
      <c r="A971" s="1"/>
      <c r="F971" s="1"/>
      <c r="G971" s="4"/>
      <c r="H971" s="4"/>
    </row>
    <row r="972" spans="1:8" x14ac:dyDescent="0.15">
      <c r="A972" s="1"/>
      <c r="F972" s="1"/>
      <c r="G972" s="4"/>
      <c r="H972" s="4"/>
    </row>
    <row r="973" spans="1:8" x14ac:dyDescent="0.15">
      <c r="A973" s="1"/>
      <c r="F973" s="1"/>
      <c r="G973" s="4"/>
      <c r="H973" s="4"/>
    </row>
    <row r="974" spans="1:8" x14ac:dyDescent="0.15">
      <c r="A974" s="1"/>
      <c r="F974" s="1"/>
      <c r="G974" s="4"/>
      <c r="H974" s="4"/>
    </row>
    <row r="975" spans="1:8" x14ac:dyDescent="0.15">
      <c r="A975" s="1"/>
      <c r="F975" s="1"/>
      <c r="G975" s="4"/>
      <c r="H975" s="4"/>
    </row>
    <row r="976" spans="1:8" x14ac:dyDescent="0.15">
      <c r="A976" s="1"/>
      <c r="F976" s="1"/>
      <c r="G976" s="4"/>
      <c r="H976" s="4"/>
    </row>
    <row r="977" spans="1:8" x14ac:dyDescent="0.15">
      <c r="A977" s="1"/>
      <c r="F977" s="1"/>
      <c r="G977" s="4"/>
      <c r="H977" s="4"/>
    </row>
    <row r="978" spans="1:8" x14ac:dyDescent="0.15">
      <c r="A978" s="1"/>
      <c r="F978" s="1"/>
      <c r="G978" s="4"/>
      <c r="H978" s="4"/>
    </row>
    <row r="979" spans="1:8" x14ac:dyDescent="0.15">
      <c r="A979" s="1"/>
      <c r="F979" s="1"/>
      <c r="G979" s="4"/>
      <c r="H979" s="4"/>
    </row>
    <row r="980" spans="1:8" x14ac:dyDescent="0.15">
      <c r="A980" s="1"/>
      <c r="F980" s="1"/>
      <c r="G980" s="4"/>
      <c r="H980" s="4"/>
    </row>
    <row r="981" spans="1:8" x14ac:dyDescent="0.15">
      <c r="A981" s="1"/>
      <c r="F981" s="1"/>
      <c r="G981" s="4"/>
      <c r="H981" s="4"/>
    </row>
    <row r="982" spans="1:8" x14ac:dyDescent="0.15">
      <c r="A982" s="1"/>
      <c r="F982" s="1"/>
      <c r="G982" s="4"/>
      <c r="H982" s="4"/>
    </row>
    <row r="983" spans="1:8" x14ac:dyDescent="0.15">
      <c r="A983" s="1"/>
      <c r="F983" s="1"/>
      <c r="G983" s="4"/>
      <c r="H983" s="4"/>
    </row>
    <row r="984" spans="1:8" x14ac:dyDescent="0.15">
      <c r="A984" s="1"/>
      <c r="F984" s="1"/>
      <c r="G984" s="4"/>
      <c r="H984" s="4"/>
    </row>
    <row r="985" spans="1:8" x14ac:dyDescent="0.15">
      <c r="A985" s="1"/>
      <c r="F985" s="1"/>
      <c r="G985" s="4"/>
      <c r="H985" s="4"/>
    </row>
    <row r="986" spans="1:8" x14ac:dyDescent="0.15">
      <c r="A986" s="1"/>
      <c r="F986" s="1"/>
      <c r="G986" s="4"/>
      <c r="H986" s="4"/>
    </row>
    <row r="987" spans="1:8" x14ac:dyDescent="0.15">
      <c r="A987" s="1"/>
      <c r="F987" s="1"/>
      <c r="G987" s="4"/>
      <c r="H987" s="4"/>
    </row>
    <row r="988" spans="1:8" x14ac:dyDescent="0.15">
      <c r="A988" s="1"/>
      <c r="F988" s="1"/>
      <c r="G988" s="4"/>
      <c r="H988" s="4"/>
    </row>
    <row r="989" spans="1:8" x14ac:dyDescent="0.15">
      <c r="A989" s="1"/>
      <c r="F989" s="1"/>
      <c r="G989" s="4"/>
      <c r="H989" s="4"/>
    </row>
    <row r="990" spans="1:8" x14ac:dyDescent="0.15">
      <c r="A990" s="1"/>
      <c r="F990" s="1"/>
      <c r="G990" s="4"/>
      <c r="H990" s="4"/>
    </row>
    <row r="991" spans="1:8" x14ac:dyDescent="0.15">
      <c r="A991" s="1"/>
      <c r="F991" s="1"/>
      <c r="G991" s="4"/>
      <c r="H991" s="4"/>
    </row>
    <row r="992" spans="1:8" x14ac:dyDescent="0.15">
      <c r="A992" s="1"/>
      <c r="F992" s="1"/>
      <c r="G992" s="4"/>
      <c r="H992" s="4"/>
    </row>
    <row r="993" spans="1:8" x14ac:dyDescent="0.15">
      <c r="A993" s="1"/>
      <c r="F993" s="1"/>
      <c r="G993" s="4"/>
      <c r="H993" s="4"/>
    </row>
    <row r="994" spans="1:8" x14ac:dyDescent="0.15">
      <c r="A994" s="1"/>
      <c r="F994" s="1"/>
      <c r="G994" s="4"/>
      <c r="H994" s="4"/>
    </row>
    <row r="995" spans="1:8" x14ac:dyDescent="0.15">
      <c r="A995" s="1"/>
      <c r="F995" s="1"/>
      <c r="G995" s="4"/>
      <c r="H995" s="4"/>
    </row>
    <row r="996" spans="1:8" x14ac:dyDescent="0.15">
      <c r="A996" s="1"/>
      <c r="F996" s="1"/>
      <c r="G996" s="4"/>
      <c r="H996" s="4"/>
    </row>
    <row r="997" spans="1:8" x14ac:dyDescent="0.15">
      <c r="A997" s="1"/>
      <c r="F997" s="1"/>
      <c r="G997" s="4"/>
      <c r="H997" s="4"/>
    </row>
    <row r="998" spans="1:8" x14ac:dyDescent="0.15">
      <c r="A998" s="1"/>
      <c r="F998" s="1"/>
      <c r="G998" s="4"/>
      <c r="H998" s="4"/>
    </row>
    <row r="999" spans="1:8" x14ac:dyDescent="0.15">
      <c r="A999" s="1"/>
      <c r="F999" s="1"/>
      <c r="G999" s="4"/>
      <c r="H999" s="4"/>
    </row>
    <row r="1000" spans="1:8" x14ac:dyDescent="0.15">
      <c r="A1000" s="1"/>
      <c r="F1000" s="1"/>
      <c r="G1000" s="4"/>
      <c r="H1000" s="4"/>
    </row>
    <row r="1001" spans="1:8" x14ac:dyDescent="0.15">
      <c r="A1001" s="1"/>
      <c r="F1001" s="1"/>
      <c r="G1001" s="4"/>
      <c r="H1001" s="4"/>
    </row>
    <row r="1002" spans="1:8" x14ac:dyDescent="0.15">
      <c r="A1002" s="1"/>
      <c r="F1002" s="1"/>
      <c r="G1002" s="4"/>
      <c r="H1002" s="4"/>
    </row>
    <row r="1003" spans="1:8" x14ac:dyDescent="0.15">
      <c r="A1003" s="1"/>
      <c r="F1003" s="1"/>
      <c r="G1003" s="4"/>
      <c r="H1003" s="4"/>
    </row>
    <row r="1004" spans="1:8" x14ac:dyDescent="0.15">
      <c r="A1004" s="1"/>
      <c r="F1004" s="1"/>
      <c r="G1004" s="4"/>
      <c r="H1004" s="4"/>
    </row>
    <row r="1005" spans="1:8" x14ac:dyDescent="0.15">
      <c r="A1005" s="1"/>
      <c r="F1005" s="1"/>
      <c r="G1005" s="4"/>
      <c r="H1005" s="4"/>
    </row>
    <row r="1006" spans="1:8" x14ac:dyDescent="0.15">
      <c r="A1006" s="1"/>
      <c r="F1006" s="1"/>
      <c r="G1006" s="4"/>
      <c r="H1006" s="4"/>
    </row>
    <row r="1007" spans="1:8" x14ac:dyDescent="0.15">
      <c r="A1007" s="1"/>
      <c r="F1007" s="1"/>
      <c r="G1007" s="4"/>
      <c r="H1007" s="4"/>
    </row>
    <row r="1008" spans="1:8" x14ac:dyDescent="0.15">
      <c r="A1008" s="1"/>
      <c r="F1008" s="1"/>
      <c r="G1008" s="4"/>
      <c r="H1008" s="4"/>
    </row>
    <row r="1009" spans="1:8" x14ac:dyDescent="0.15">
      <c r="A1009" s="1"/>
      <c r="F1009" s="1"/>
      <c r="G1009" s="4"/>
      <c r="H1009" s="4"/>
    </row>
    <row r="1010" spans="1:8" x14ac:dyDescent="0.15">
      <c r="A1010" s="1"/>
      <c r="F1010" s="1"/>
      <c r="G1010" s="4"/>
      <c r="H1010" s="4"/>
    </row>
    <row r="1011" spans="1:8" x14ac:dyDescent="0.15">
      <c r="A1011" s="1"/>
      <c r="F1011" s="1"/>
      <c r="G1011" s="4"/>
      <c r="H1011" s="4"/>
    </row>
    <row r="1012" spans="1:8" x14ac:dyDescent="0.15">
      <c r="A1012" s="1"/>
      <c r="F1012" s="1"/>
      <c r="G1012" s="4"/>
      <c r="H1012" s="4"/>
    </row>
    <row r="1013" spans="1:8" x14ac:dyDescent="0.15">
      <c r="A1013" s="1"/>
      <c r="F1013" s="1"/>
      <c r="G1013" s="4"/>
      <c r="H1013" s="4"/>
    </row>
    <row r="1014" spans="1:8" x14ac:dyDescent="0.15">
      <c r="A1014" s="1"/>
      <c r="F1014" s="1"/>
      <c r="G1014" s="4"/>
      <c r="H1014" s="4"/>
    </row>
    <row r="1015" spans="1:8" x14ac:dyDescent="0.15">
      <c r="A1015" s="1"/>
      <c r="F1015" s="1"/>
      <c r="G1015" s="4"/>
      <c r="H1015" s="4"/>
    </row>
    <row r="1016" spans="1:8" x14ac:dyDescent="0.15">
      <c r="A1016" s="1"/>
      <c r="F1016" s="1"/>
      <c r="G1016" s="4"/>
      <c r="H1016" s="4"/>
    </row>
    <row r="1017" spans="1:8" x14ac:dyDescent="0.15">
      <c r="A1017" s="1"/>
      <c r="F1017" s="1"/>
      <c r="G1017" s="4"/>
      <c r="H1017" s="4"/>
    </row>
    <row r="1018" spans="1:8" x14ac:dyDescent="0.15">
      <c r="A1018" s="1"/>
      <c r="F1018" s="1"/>
      <c r="G1018" s="4"/>
      <c r="H1018" s="4"/>
    </row>
    <row r="1019" spans="1:8" x14ac:dyDescent="0.15">
      <c r="A1019" s="1"/>
      <c r="F1019" s="1"/>
      <c r="G1019" s="4"/>
      <c r="H1019" s="4"/>
    </row>
    <row r="1020" spans="1:8" x14ac:dyDescent="0.15">
      <c r="A1020" s="1"/>
      <c r="F1020" s="1"/>
      <c r="G1020" s="4"/>
      <c r="H1020" s="4"/>
    </row>
    <row r="1021" spans="1:8" x14ac:dyDescent="0.15">
      <c r="A1021" s="1"/>
      <c r="F1021" s="1"/>
      <c r="G1021" s="4"/>
      <c r="H1021" s="4"/>
    </row>
    <row r="1022" spans="1:8" x14ac:dyDescent="0.15">
      <c r="A1022" s="1"/>
      <c r="F1022" s="1"/>
      <c r="G1022" s="4"/>
      <c r="H1022" s="4"/>
    </row>
    <row r="1023" spans="1:8" x14ac:dyDescent="0.15">
      <c r="A1023" s="1"/>
      <c r="F1023" s="1"/>
      <c r="G1023" s="4"/>
      <c r="H1023" s="4"/>
    </row>
    <row r="1024" spans="1:8" x14ac:dyDescent="0.15">
      <c r="A1024" s="1"/>
      <c r="F1024" s="1"/>
      <c r="G1024" s="4"/>
      <c r="H1024" s="4"/>
    </row>
    <row r="1025" spans="1:8" x14ac:dyDescent="0.15">
      <c r="A1025" s="1"/>
      <c r="F1025" s="1"/>
      <c r="G1025" s="4"/>
      <c r="H1025" s="4"/>
    </row>
    <row r="1026" spans="1:8" x14ac:dyDescent="0.15">
      <c r="A1026" s="1"/>
      <c r="F1026" s="1"/>
      <c r="G1026" s="4"/>
      <c r="H1026" s="4"/>
    </row>
    <row r="1027" spans="1:8" x14ac:dyDescent="0.15">
      <c r="A1027" s="1"/>
      <c r="F1027" s="1"/>
      <c r="G1027" s="4"/>
      <c r="H1027" s="4"/>
    </row>
    <row r="1028" spans="1:8" x14ac:dyDescent="0.15">
      <c r="A1028" s="1"/>
      <c r="F1028" s="1"/>
      <c r="G1028" s="4"/>
      <c r="H1028" s="4"/>
    </row>
    <row r="1029" spans="1:8" x14ac:dyDescent="0.15">
      <c r="A1029" s="1"/>
      <c r="F1029" s="1"/>
      <c r="G1029" s="4"/>
      <c r="H1029" s="4"/>
    </row>
    <row r="1030" spans="1:8" x14ac:dyDescent="0.15">
      <c r="A1030" s="1"/>
      <c r="F1030" s="1"/>
      <c r="G1030" s="4"/>
      <c r="H1030" s="4"/>
    </row>
    <row r="1031" spans="1:8" x14ac:dyDescent="0.15">
      <c r="A1031" s="1"/>
      <c r="F1031" s="1"/>
      <c r="G1031" s="4"/>
      <c r="H1031" s="4"/>
    </row>
    <row r="1032" spans="1:8" x14ac:dyDescent="0.15">
      <c r="A1032" s="1"/>
      <c r="F1032" s="1"/>
      <c r="G1032" s="4"/>
      <c r="H1032" s="4"/>
    </row>
    <row r="1033" spans="1:8" x14ac:dyDescent="0.15">
      <c r="A1033" s="1"/>
      <c r="F1033" s="1"/>
      <c r="G1033" s="4"/>
      <c r="H1033" s="4"/>
    </row>
    <row r="1034" spans="1:8" x14ac:dyDescent="0.15">
      <c r="A1034" s="1"/>
      <c r="F1034" s="1"/>
      <c r="G1034" s="4"/>
      <c r="H1034" s="4"/>
    </row>
    <row r="1035" spans="1:8" x14ac:dyDescent="0.15">
      <c r="A1035" s="1"/>
      <c r="F1035" s="1"/>
      <c r="G1035" s="4"/>
      <c r="H1035" s="4"/>
    </row>
    <row r="1036" spans="1:8" x14ac:dyDescent="0.15">
      <c r="A1036" s="1"/>
      <c r="F1036" s="1"/>
      <c r="G1036" s="4"/>
      <c r="H1036" s="4"/>
    </row>
    <row r="1037" spans="1:8" x14ac:dyDescent="0.15">
      <c r="A1037" s="1"/>
      <c r="F1037" s="1"/>
      <c r="G1037" s="4"/>
      <c r="H1037" s="4"/>
    </row>
    <row r="1038" spans="1:8" x14ac:dyDescent="0.15">
      <c r="A1038" s="1"/>
      <c r="F1038" s="1"/>
      <c r="G1038" s="4"/>
      <c r="H1038" s="4"/>
    </row>
    <row r="1039" spans="1:8" x14ac:dyDescent="0.15">
      <c r="A1039" s="1"/>
      <c r="F1039" s="1"/>
      <c r="G1039" s="4"/>
      <c r="H1039" s="4"/>
    </row>
    <row r="1040" spans="1:8" x14ac:dyDescent="0.15">
      <c r="A1040" s="1"/>
      <c r="F1040" s="1"/>
      <c r="G1040" s="4"/>
      <c r="H1040" s="4"/>
    </row>
    <row r="1041" spans="1:8" x14ac:dyDescent="0.15">
      <c r="A1041" s="1"/>
      <c r="F1041" s="1"/>
      <c r="G1041" s="4"/>
      <c r="H1041" s="4"/>
    </row>
    <row r="1042" spans="1:8" x14ac:dyDescent="0.15">
      <c r="A1042" s="1"/>
      <c r="F1042" s="1"/>
      <c r="G1042" s="4"/>
      <c r="H1042" s="4"/>
    </row>
    <row r="1043" spans="1:8" x14ac:dyDescent="0.15">
      <c r="A1043" s="1"/>
      <c r="F1043" s="1"/>
      <c r="G1043" s="4"/>
      <c r="H1043" s="4"/>
    </row>
    <row r="1044" spans="1:8" x14ac:dyDescent="0.15">
      <c r="A1044" s="1"/>
      <c r="F1044" s="1"/>
      <c r="G1044" s="4"/>
      <c r="H1044" s="4"/>
    </row>
    <row r="1045" spans="1:8" x14ac:dyDescent="0.15">
      <c r="A1045" s="1"/>
      <c r="F1045" s="1"/>
      <c r="G1045" s="4"/>
      <c r="H1045" s="4"/>
    </row>
    <row r="1046" spans="1:8" x14ac:dyDescent="0.15">
      <c r="A1046" s="1"/>
      <c r="F1046" s="1"/>
      <c r="G1046" s="4"/>
      <c r="H1046" s="4"/>
    </row>
    <row r="1047" spans="1:8" x14ac:dyDescent="0.15">
      <c r="A1047" s="1"/>
      <c r="F1047" s="1"/>
      <c r="G1047" s="4"/>
      <c r="H1047" s="4"/>
    </row>
    <row r="1048" spans="1:8" x14ac:dyDescent="0.15">
      <c r="A1048" s="1"/>
      <c r="F1048" s="1"/>
      <c r="G1048" s="4"/>
      <c r="H1048" s="4"/>
    </row>
    <row r="1049" spans="1:8" x14ac:dyDescent="0.15">
      <c r="A1049" s="1"/>
      <c r="F1049" s="1"/>
      <c r="G1049" s="4"/>
      <c r="H1049" s="4"/>
    </row>
    <row r="1050" spans="1:8" x14ac:dyDescent="0.15">
      <c r="A1050" s="1"/>
      <c r="F1050" s="1"/>
      <c r="G1050" s="4"/>
      <c r="H1050" s="4"/>
    </row>
    <row r="1051" spans="1:8" x14ac:dyDescent="0.15">
      <c r="A1051" s="1"/>
      <c r="F1051" s="1"/>
      <c r="G1051" s="4"/>
      <c r="H1051" s="4"/>
    </row>
    <row r="1052" spans="1:8" x14ac:dyDescent="0.15">
      <c r="A1052" s="1"/>
      <c r="F1052" s="1"/>
      <c r="G1052" s="4"/>
      <c r="H1052" s="4"/>
    </row>
    <row r="1053" spans="1:8" x14ac:dyDescent="0.15">
      <c r="A1053" s="1"/>
      <c r="F1053" s="1"/>
      <c r="G1053" s="4"/>
      <c r="H1053" s="4"/>
    </row>
    <row r="1054" spans="1:8" x14ac:dyDescent="0.15">
      <c r="A1054" s="1"/>
      <c r="F1054" s="1"/>
      <c r="G1054" s="4"/>
      <c r="H1054" s="4"/>
    </row>
    <row r="1055" spans="1:8" x14ac:dyDescent="0.15">
      <c r="A1055" s="1"/>
      <c r="F1055" s="1"/>
      <c r="G1055" s="4"/>
      <c r="H1055" s="4"/>
    </row>
    <row r="1056" spans="1:8" x14ac:dyDescent="0.15">
      <c r="A1056" s="1"/>
      <c r="F1056" s="1"/>
      <c r="G1056" s="4"/>
      <c r="H1056" s="4"/>
    </row>
    <row r="1057" spans="1:8" x14ac:dyDescent="0.15">
      <c r="A1057" s="1"/>
      <c r="F1057" s="1"/>
      <c r="G1057" s="4"/>
      <c r="H1057" s="4"/>
    </row>
    <row r="1058" spans="1:8" x14ac:dyDescent="0.15">
      <c r="A1058" s="1"/>
      <c r="F1058" s="1"/>
      <c r="G1058" s="4"/>
      <c r="H1058" s="4"/>
    </row>
    <row r="1059" spans="1:8" x14ac:dyDescent="0.15">
      <c r="A1059" s="1"/>
      <c r="F1059" s="1"/>
      <c r="G1059" s="4"/>
      <c r="H1059" s="4"/>
    </row>
    <row r="1060" spans="1:8" x14ac:dyDescent="0.15">
      <c r="A1060" s="1"/>
      <c r="F1060" s="1"/>
      <c r="G1060" s="4"/>
      <c r="H1060" s="4"/>
    </row>
    <row r="1061" spans="1:8" x14ac:dyDescent="0.15">
      <c r="A1061" s="1"/>
      <c r="F1061" s="1"/>
      <c r="G1061" s="4"/>
      <c r="H1061" s="4"/>
    </row>
    <row r="1062" spans="1:8" x14ac:dyDescent="0.15">
      <c r="A1062" s="1"/>
      <c r="F1062" s="1"/>
      <c r="G1062" s="4"/>
      <c r="H1062" s="4"/>
    </row>
    <row r="1063" spans="1:8" x14ac:dyDescent="0.15">
      <c r="A1063" s="1"/>
      <c r="F1063" s="1"/>
      <c r="G1063" s="4"/>
      <c r="H1063" s="4"/>
    </row>
    <row r="1064" spans="1:8" x14ac:dyDescent="0.15">
      <c r="A1064" s="1"/>
      <c r="F1064" s="1"/>
      <c r="G1064" s="4"/>
      <c r="H1064" s="4"/>
    </row>
    <row r="1065" spans="1:8" x14ac:dyDescent="0.15">
      <c r="A1065" s="1"/>
      <c r="F1065" s="1"/>
      <c r="G1065" s="4"/>
      <c r="H1065" s="4"/>
    </row>
    <row r="1066" spans="1:8" x14ac:dyDescent="0.15">
      <c r="A1066" s="1"/>
      <c r="F1066" s="1"/>
      <c r="G1066" s="4"/>
      <c r="H1066" s="4"/>
    </row>
    <row r="1067" spans="1:8" x14ac:dyDescent="0.15">
      <c r="A1067" s="1"/>
      <c r="F1067" s="1"/>
      <c r="G1067" s="4"/>
      <c r="H1067" s="4"/>
    </row>
    <row r="1068" spans="1:8" x14ac:dyDescent="0.15">
      <c r="A1068" s="1"/>
      <c r="F1068" s="1"/>
      <c r="G1068" s="4"/>
      <c r="H1068" s="4"/>
    </row>
    <row r="1069" spans="1:8" x14ac:dyDescent="0.15">
      <c r="A1069" s="1"/>
      <c r="F1069" s="1"/>
      <c r="G1069" s="4"/>
      <c r="H1069" s="4"/>
    </row>
    <row r="1070" spans="1:8" x14ac:dyDescent="0.15">
      <c r="A1070" s="1"/>
      <c r="F1070" s="1"/>
      <c r="G1070" s="4"/>
      <c r="H1070" s="4"/>
    </row>
    <row r="1071" spans="1:8" x14ac:dyDescent="0.15">
      <c r="A1071" s="1"/>
      <c r="F1071" s="1"/>
      <c r="G1071" s="4"/>
      <c r="H1071" s="4"/>
    </row>
    <row r="1072" spans="1:8" x14ac:dyDescent="0.15">
      <c r="A1072" s="1"/>
      <c r="F1072" s="1"/>
      <c r="G1072" s="4"/>
      <c r="H1072" s="4"/>
    </row>
    <row r="1073" spans="1:8" x14ac:dyDescent="0.15">
      <c r="A1073" s="1"/>
      <c r="F1073" s="1"/>
      <c r="G1073" s="4"/>
      <c r="H1073" s="4"/>
    </row>
    <row r="1074" spans="1:8" x14ac:dyDescent="0.15">
      <c r="A1074" s="1"/>
      <c r="F1074" s="1"/>
      <c r="G1074" s="4"/>
      <c r="H1074" s="4"/>
    </row>
    <row r="1075" spans="1:8" x14ac:dyDescent="0.15">
      <c r="A1075" s="1"/>
      <c r="F1075" s="1"/>
      <c r="G1075" s="4"/>
      <c r="H1075" s="4"/>
    </row>
    <row r="1076" spans="1:8" x14ac:dyDescent="0.15">
      <c r="A1076" s="1"/>
      <c r="F1076" s="1"/>
      <c r="G1076" s="4"/>
      <c r="H1076" s="4"/>
    </row>
    <row r="1077" spans="1:8" x14ac:dyDescent="0.15">
      <c r="A1077" s="1"/>
      <c r="F1077" s="1"/>
      <c r="G1077" s="4"/>
      <c r="H1077" s="4"/>
    </row>
    <row r="1078" spans="1:8" x14ac:dyDescent="0.15">
      <c r="A1078" s="1"/>
      <c r="F1078" s="1"/>
      <c r="G1078" s="4"/>
      <c r="H1078" s="4"/>
    </row>
    <row r="1079" spans="1:8" x14ac:dyDescent="0.15">
      <c r="A1079" s="1"/>
      <c r="F1079" s="1"/>
      <c r="G1079" s="4"/>
      <c r="H1079" s="4"/>
    </row>
    <row r="1080" spans="1:8" x14ac:dyDescent="0.15">
      <c r="A1080" s="1"/>
      <c r="F1080" s="1"/>
      <c r="G1080" s="4"/>
      <c r="H1080" s="4"/>
    </row>
    <row r="1081" spans="1:8" x14ac:dyDescent="0.15">
      <c r="A1081" s="1"/>
      <c r="F1081" s="1"/>
      <c r="G1081" s="4"/>
      <c r="H1081" s="4"/>
    </row>
    <row r="1082" spans="1:8" x14ac:dyDescent="0.15">
      <c r="A1082" s="1"/>
      <c r="F1082" s="1"/>
      <c r="G1082" s="4"/>
      <c r="H1082" s="4"/>
    </row>
    <row r="1083" spans="1:8" x14ac:dyDescent="0.15">
      <c r="A1083" s="1"/>
      <c r="F1083" s="1"/>
      <c r="G1083" s="4"/>
      <c r="H1083" s="4"/>
    </row>
    <row r="1084" spans="1:8" x14ac:dyDescent="0.15">
      <c r="A1084" s="1"/>
      <c r="F1084" s="1"/>
      <c r="G1084" s="4"/>
      <c r="H1084" s="4"/>
    </row>
    <row r="1085" spans="1:8" x14ac:dyDescent="0.15">
      <c r="A1085" s="1"/>
      <c r="F1085" s="1"/>
      <c r="G1085" s="4"/>
      <c r="H1085" s="4"/>
    </row>
    <row r="1086" spans="1:8" x14ac:dyDescent="0.15">
      <c r="A1086" s="1"/>
      <c r="F1086" s="1"/>
      <c r="G1086" s="4"/>
      <c r="H1086" s="4"/>
    </row>
    <row r="1087" spans="1:8" x14ac:dyDescent="0.15">
      <c r="A1087" s="1"/>
      <c r="F1087" s="1"/>
      <c r="G1087" s="4"/>
      <c r="H1087" s="4"/>
    </row>
    <row r="1088" spans="1:8" x14ac:dyDescent="0.15">
      <c r="A1088" s="1"/>
      <c r="F1088" s="1"/>
      <c r="G1088" s="4"/>
      <c r="H1088" s="4"/>
    </row>
    <row r="1089" spans="1:8" x14ac:dyDescent="0.15">
      <c r="A1089" s="1"/>
      <c r="F1089" s="1"/>
      <c r="G1089" s="4"/>
      <c r="H1089" s="4"/>
    </row>
    <row r="1090" spans="1:8" x14ac:dyDescent="0.15">
      <c r="A1090" s="1"/>
      <c r="F1090" s="1"/>
      <c r="G1090" s="4"/>
      <c r="H1090" s="4"/>
    </row>
    <row r="1091" spans="1:8" x14ac:dyDescent="0.15">
      <c r="A1091" s="1"/>
      <c r="F1091" s="1"/>
      <c r="G1091" s="4"/>
      <c r="H1091" s="4"/>
    </row>
    <row r="1092" spans="1:8" x14ac:dyDescent="0.15">
      <c r="A1092" s="1"/>
      <c r="F1092" s="1"/>
      <c r="G1092" s="4"/>
      <c r="H1092" s="4"/>
    </row>
    <row r="1093" spans="1:8" x14ac:dyDescent="0.15">
      <c r="A1093" s="1"/>
      <c r="F1093" s="1"/>
      <c r="G1093" s="4"/>
      <c r="H1093" s="4"/>
    </row>
    <row r="1094" spans="1:8" x14ac:dyDescent="0.15">
      <c r="A1094" s="1"/>
      <c r="F1094" s="1"/>
      <c r="G1094" s="4"/>
      <c r="H1094" s="4"/>
    </row>
    <row r="1095" spans="1:8" x14ac:dyDescent="0.15">
      <c r="A1095" s="1"/>
      <c r="F1095" s="1"/>
      <c r="G1095" s="4"/>
      <c r="H1095" s="4"/>
    </row>
    <row r="1096" spans="1:8" x14ac:dyDescent="0.15">
      <c r="A1096" s="1"/>
      <c r="F1096" s="1"/>
      <c r="G1096" s="4"/>
      <c r="H1096" s="4"/>
    </row>
    <row r="1097" spans="1:8" x14ac:dyDescent="0.15">
      <c r="A1097" s="1"/>
      <c r="F1097" s="1"/>
      <c r="G1097" s="4"/>
      <c r="H1097" s="4"/>
    </row>
    <row r="1098" spans="1:8" x14ac:dyDescent="0.15">
      <c r="A1098" s="1"/>
      <c r="F1098" s="1"/>
      <c r="G1098" s="4"/>
      <c r="H1098" s="4"/>
    </row>
    <row r="1099" spans="1:8" x14ac:dyDescent="0.15">
      <c r="A1099" s="1"/>
      <c r="F1099" s="1"/>
      <c r="G1099" s="4"/>
      <c r="H1099" s="4"/>
    </row>
    <row r="1100" spans="1:8" x14ac:dyDescent="0.15">
      <c r="A1100" s="1"/>
      <c r="F1100" s="1"/>
      <c r="G1100" s="4"/>
      <c r="H1100" s="4"/>
    </row>
    <row r="1101" spans="1:8" x14ac:dyDescent="0.15">
      <c r="A1101" s="1"/>
      <c r="F1101" s="1"/>
      <c r="G1101" s="4"/>
      <c r="H1101" s="4"/>
    </row>
    <row r="1102" spans="1:8" x14ac:dyDescent="0.15">
      <c r="A1102" s="1"/>
      <c r="F1102" s="1"/>
      <c r="G1102" s="4"/>
      <c r="H1102" s="4"/>
    </row>
    <row r="1103" spans="1:8" x14ac:dyDescent="0.15">
      <c r="A1103" s="1"/>
      <c r="F1103" s="1"/>
      <c r="G1103" s="4"/>
      <c r="H1103" s="4"/>
    </row>
    <row r="1104" spans="1:8" x14ac:dyDescent="0.15">
      <c r="A1104" s="1"/>
      <c r="F1104" s="1"/>
      <c r="G1104" s="4"/>
      <c r="H1104" s="4"/>
    </row>
    <row r="1105" spans="1:8" x14ac:dyDescent="0.15">
      <c r="A1105" s="1"/>
      <c r="F1105" s="1"/>
      <c r="G1105" s="4"/>
      <c r="H1105" s="4"/>
    </row>
    <row r="1106" spans="1:8" x14ac:dyDescent="0.15">
      <c r="A1106" s="1"/>
      <c r="F1106" s="1"/>
      <c r="G1106" s="4"/>
      <c r="H1106" s="4"/>
    </row>
    <row r="1107" spans="1:8" x14ac:dyDescent="0.15">
      <c r="A1107" s="1"/>
      <c r="F1107" s="1"/>
      <c r="G1107" s="4"/>
      <c r="H1107" s="4"/>
    </row>
    <row r="1108" spans="1:8" x14ac:dyDescent="0.15">
      <c r="A1108" s="1"/>
      <c r="F1108" s="1"/>
      <c r="G1108" s="4"/>
      <c r="H1108" s="4"/>
    </row>
    <row r="1109" spans="1:8" x14ac:dyDescent="0.15">
      <c r="A1109" s="1"/>
      <c r="F1109" s="1"/>
      <c r="G1109" s="4"/>
      <c r="H1109" s="4"/>
    </row>
    <row r="1110" spans="1:8" x14ac:dyDescent="0.15">
      <c r="A1110" s="1"/>
      <c r="F1110" s="1"/>
      <c r="G1110" s="4"/>
      <c r="H1110" s="4"/>
    </row>
    <row r="1111" spans="1:8" x14ac:dyDescent="0.15">
      <c r="A1111" s="1"/>
      <c r="F1111" s="1"/>
      <c r="G1111" s="4"/>
      <c r="H1111" s="4"/>
    </row>
    <row r="1112" spans="1:8" x14ac:dyDescent="0.15">
      <c r="A1112" s="1"/>
      <c r="F1112" s="1"/>
      <c r="G1112" s="4"/>
      <c r="H1112" s="4"/>
    </row>
    <row r="1113" spans="1:8" x14ac:dyDescent="0.15">
      <c r="A1113" s="1"/>
      <c r="F1113" s="1"/>
      <c r="G1113" s="4"/>
      <c r="H1113" s="4"/>
    </row>
    <row r="1114" spans="1:8" x14ac:dyDescent="0.15">
      <c r="A1114" s="1"/>
      <c r="F1114" s="1"/>
      <c r="G1114" s="4"/>
      <c r="H1114" s="4"/>
    </row>
    <row r="1115" spans="1:8" x14ac:dyDescent="0.15">
      <c r="A1115" s="1"/>
      <c r="F1115" s="1"/>
      <c r="G1115" s="4"/>
      <c r="H1115" s="4"/>
    </row>
    <row r="1116" spans="1:8" x14ac:dyDescent="0.15">
      <c r="A1116" s="1"/>
      <c r="F1116" s="1"/>
      <c r="G1116" s="4"/>
      <c r="H1116" s="4"/>
    </row>
    <row r="1117" spans="1:8" x14ac:dyDescent="0.15">
      <c r="A1117" s="1"/>
      <c r="F1117" s="1"/>
      <c r="G1117" s="4"/>
      <c r="H1117" s="4"/>
    </row>
    <row r="1118" spans="1:8" x14ac:dyDescent="0.15">
      <c r="A1118" s="1"/>
      <c r="F1118" s="1"/>
      <c r="G1118" s="4"/>
      <c r="H1118" s="4"/>
    </row>
    <row r="1119" spans="1:8" x14ac:dyDescent="0.15">
      <c r="A1119" s="1"/>
      <c r="F1119" s="1"/>
      <c r="G1119" s="4"/>
      <c r="H1119" s="4"/>
    </row>
    <row r="1120" spans="1:8" x14ac:dyDescent="0.15">
      <c r="A1120" s="1"/>
      <c r="F1120" s="1"/>
      <c r="G1120" s="4"/>
      <c r="H1120" s="4"/>
    </row>
    <row r="1121" spans="1:8" x14ac:dyDescent="0.15">
      <c r="A1121" s="1"/>
      <c r="F1121" s="1"/>
      <c r="G1121" s="4"/>
      <c r="H1121" s="4"/>
    </row>
    <row r="1122" spans="1:8" x14ac:dyDescent="0.15">
      <c r="A1122" s="1"/>
      <c r="F1122" s="1"/>
      <c r="G1122" s="4"/>
      <c r="H1122" s="4"/>
    </row>
    <row r="1123" spans="1:8" x14ac:dyDescent="0.15">
      <c r="A1123" s="1"/>
      <c r="F1123" s="1"/>
      <c r="G1123" s="4"/>
      <c r="H1123" s="4"/>
    </row>
    <row r="1124" spans="1:8" x14ac:dyDescent="0.15">
      <c r="A1124" s="1"/>
      <c r="F1124" s="1"/>
      <c r="G1124" s="4"/>
      <c r="H1124" s="4"/>
    </row>
    <row r="1125" spans="1:8" x14ac:dyDescent="0.15">
      <c r="A1125" s="1"/>
      <c r="F1125" s="1"/>
      <c r="G1125" s="4"/>
      <c r="H1125" s="4"/>
    </row>
    <row r="1126" spans="1:8" x14ac:dyDescent="0.15">
      <c r="A1126" s="1"/>
      <c r="F1126" s="1"/>
      <c r="G1126" s="4"/>
      <c r="H1126" s="4"/>
    </row>
    <row r="1127" spans="1:8" x14ac:dyDescent="0.15">
      <c r="A1127" s="1"/>
      <c r="F1127" s="1"/>
      <c r="G1127" s="4"/>
      <c r="H1127" s="4"/>
    </row>
    <row r="1128" spans="1:8" x14ac:dyDescent="0.15">
      <c r="A1128" s="1"/>
      <c r="F1128" s="1"/>
      <c r="G1128" s="4"/>
      <c r="H1128" s="4"/>
    </row>
    <row r="1129" spans="1:8" x14ac:dyDescent="0.15">
      <c r="A1129" s="1"/>
      <c r="F1129" s="1"/>
      <c r="G1129" s="4"/>
      <c r="H1129" s="4"/>
    </row>
    <row r="1130" spans="1:8" x14ac:dyDescent="0.15">
      <c r="A1130" s="1"/>
      <c r="F1130" s="1"/>
      <c r="G1130" s="4"/>
      <c r="H1130" s="4"/>
    </row>
    <row r="1131" spans="1:8" x14ac:dyDescent="0.15">
      <c r="A1131" s="1"/>
      <c r="F1131" s="1"/>
      <c r="G1131" s="4"/>
      <c r="H1131" s="4"/>
    </row>
    <row r="1132" spans="1:8" x14ac:dyDescent="0.15">
      <c r="A1132" s="1"/>
      <c r="F1132" s="1"/>
      <c r="G1132" s="4"/>
      <c r="H1132" s="4"/>
    </row>
    <row r="1133" spans="1:8" x14ac:dyDescent="0.15">
      <c r="A1133" s="1"/>
      <c r="F1133" s="1"/>
      <c r="G1133" s="4"/>
      <c r="H1133" s="4"/>
    </row>
    <row r="1134" spans="1:8" x14ac:dyDescent="0.15">
      <c r="A1134" s="1"/>
      <c r="F1134" s="1"/>
      <c r="G1134" s="4"/>
      <c r="H1134" s="4"/>
    </row>
    <row r="1135" spans="1:8" x14ac:dyDescent="0.15">
      <c r="A1135" s="1"/>
      <c r="F1135" s="1"/>
      <c r="G1135" s="4"/>
      <c r="H1135" s="4"/>
    </row>
    <row r="1136" spans="1:8" x14ac:dyDescent="0.15">
      <c r="A1136" s="1"/>
      <c r="F1136" s="1"/>
      <c r="G1136" s="4"/>
      <c r="H1136" s="4"/>
    </row>
    <row r="1137" spans="1:8" x14ac:dyDescent="0.15">
      <c r="A1137" s="1"/>
      <c r="F1137" s="1"/>
      <c r="G1137" s="4"/>
      <c r="H1137" s="4"/>
    </row>
    <row r="1138" spans="1:8" x14ac:dyDescent="0.15">
      <c r="A1138" s="1"/>
      <c r="F1138" s="1"/>
      <c r="G1138" s="4"/>
      <c r="H1138" s="4"/>
    </row>
    <row r="1139" spans="1:8" x14ac:dyDescent="0.15">
      <c r="A1139" s="1"/>
      <c r="F1139" s="1"/>
      <c r="G1139" s="4"/>
      <c r="H1139" s="4"/>
    </row>
    <row r="1140" spans="1:8" x14ac:dyDescent="0.15">
      <c r="A1140" s="1"/>
      <c r="F1140" s="1"/>
      <c r="G1140" s="4"/>
      <c r="H1140" s="4"/>
    </row>
    <row r="1141" spans="1:8" x14ac:dyDescent="0.15">
      <c r="A1141" s="1"/>
      <c r="F1141" s="1"/>
      <c r="G1141" s="4"/>
      <c r="H1141" s="4"/>
    </row>
    <row r="1142" spans="1:8" x14ac:dyDescent="0.15">
      <c r="A1142" s="1"/>
      <c r="F1142" s="1"/>
      <c r="G1142" s="4"/>
      <c r="H1142" s="4"/>
    </row>
    <row r="1143" spans="1:8" x14ac:dyDescent="0.15">
      <c r="A1143" s="1"/>
      <c r="F1143" s="1"/>
      <c r="G1143" s="4"/>
      <c r="H1143" s="4"/>
    </row>
    <row r="1144" spans="1:8" x14ac:dyDescent="0.15">
      <c r="A1144" s="1"/>
      <c r="F1144" s="1"/>
      <c r="G1144" s="4"/>
      <c r="H1144" s="4"/>
    </row>
    <row r="1145" spans="1:8" x14ac:dyDescent="0.15">
      <c r="A1145" s="1"/>
      <c r="F1145" s="1"/>
      <c r="G1145" s="4"/>
      <c r="H1145" s="4"/>
    </row>
    <row r="1146" spans="1:8" x14ac:dyDescent="0.15">
      <c r="A1146" s="1"/>
      <c r="F1146" s="1"/>
      <c r="G1146" s="4"/>
      <c r="H1146" s="4"/>
    </row>
    <row r="1147" spans="1:8" x14ac:dyDescent="0.15">
      <c r="A1147" s="1"/>
      <c r="F1147" s="1"/>
      <c r="G1147" s="4"/>
      <c r="H1147" s="4"/>
    </row>
    <row r="1148" spans="1:8" x14ac:dyDescent="0.15">
      <c r="A1148" s="1"/>
      <c r="F1148" s="1"/>
      <c r="G1148" s="4"/>
      <c r="H1148" s="4"/>
    </row>
    <row r="1149" spans="1:8" x14ac:dyDescent="0.15">
      <c r="A1149" s="1"/>
      <c r="F1149" s="1"/>
      <c r="G1149" s="4"/>
      <c r="H1149" s="4"/>
    </row>
    <row r="1150" spans="1:8" x14ac:dyDescent="0.15">
      <c r="A1150" s="1"/>
      <c r="F1150" s="1"/>
      <c r="G1150" s="4"/>
      <c r="H1150" s="4"/>
    </row>
    <row r="1151" spans="1:8" x14ac:dyDescent="0.15">
      <c r="A1151" s="1"/>
      <c r="F1151" s="1"/>
      <c r="G1151" s="4"/>
      <c r="H1151" s="4"/>
    </row>
    <row r="1152" spans="1:8" x14ac:dyDescent="0.15">
      <c r="A1152" s="1"/>
      <c r="F1152" s="1"/>
      <c r="G1152" s="4"/>
      <c r="H1152" s="4"/>
    </row>
    <row r="1153" spans="1:8" x14ac:dyDescent="0.15">
      <c r="A1153" s="1"/>
      <c r="F1153" s="1"/>
      <c r="G1153" s="4"/>
      <c r="H1153" s="4"/>
    </row>
    <row r="1154" spans="1:8" x14ac:dyDescent="0.15">
      <c r="A1154" s="1"/>
      <c r="F1154" s="1"/>
      <c r="G1154" s="4"/>
      <c r="H1154" s="4"/>
    </row>
    <row r="1155" spans="1:8" x14ac:dyDescent="0.15">
      <c r="A1155" s="1"/>
      <c r="F1155" s="1"/>
      <c r="G1155" s="4"/>
      <c r="H1155" s="4"/>
    </row>
    <row r="1156" spans="1:8" x14ac:dyDescent="0.15">
      <c r="A1156" s="1"/>
      <c r="F1156" s="1"/>
      <c r="G1156" s="4"/>
      <c r="H1156" s="4"/>
    </row>
    <row r="1157" spans="1:8" x14ac:dyDescent="0.15">
      <c r="A1157" s="1"/>
      <c r="F1157" s="1"/>
      <c r="G1157" s="4"/>
      <c r="H1157" s="4"/>
    </row>
    <row r="1158" spans="1:8" x14ac:dyDescent="0.15">
      <c r="A1158" s="1"/>
      <c r="F1158" s="1"/>
      <c r="G1158" s="4"/>
      <c r="H1158" s="4"/>
    </row>
    <row r="1159" spans="1:8" x14ac:dyDescent="0.15">
      <c r="A1159" s="1"/>
      <c r="F1159" s="1"/>
      <c r="G1159" s="4"/>
      <c r="H1159" s="4"/>
    </row>
    <row r="1160" spans="1:8" x14ac:dyDescent="0.15">
      <c r="A1160" s="1"/>
      <c r="F1160" s="1"/>
      <c r="G1160" s="4"/>
      <c r="H1160" s="4"/>
    </row>
    <row r="1161" spans="1:8" x14ac:dyDescent="0.15">
      <c r="A1161" s="1"/>
      <c r="F1161" s="1"/>
      <c r="G1161" s="4"/>
      <c r="H1161" s="4"/>
    </row>
    <row r="1162" spans="1:8" x14ac:dyDescent="0.15">
      <c r="A1162" s="1"/>
      <c r="F1162" s="1"/>
      <c r="G1162" s="4"/>
      <c r="H1162" s="4"/>
    </row>
    <row r="1163" spans="1:8" x14ac:dyDescent="0.15">
      <c r="A1163" s="1"/>
      <c r="F1163" s="1"/>
      <c r="G1163" s="4"/>
      <c r="H1163" s="4"/>
    </row>
    <row r="1164" spans="1:8" x14ac:dyDescent="0.15">
      <c r="A1164" s="1"/>
      <c r="F1164" s="1"/>
      <c r="G1164" s="4"/>
      <c r="H1164" s="4"/>
    </row>
    <row r="1165" spans="1:8" x14ac:dyDescent="0.15">
      <c r="A1165" s="1"/>
      <c r="F1165" s="1"/>
      <c r="G1165" s="4"/>
      <c r="H1165" s="4"/>
    </row>
    <row r="1166" spans="1:8" x14ac:dyDescent="0.15">
      <c r="A1166" s="1"/>
      <c r="F1166" s="1"/>
      <c r="G1166" s="4"/>
      <c r="H1166" s="4"/>
    </row>
    <row r="1167" spans="1:8" x14ac:dyDescent="0.15">
      <c r="A1167" s="1"/>
      <c r="F1167" s="1"/>
      <c r="G1167" s="4"/>
      <c r="H1167" s="4"/>
    </row>
    <row r="1168" spans="1:8" x14ac:dyDescent="0.15">
      <c r="A1168" s="1"/>
      <c r="F1168" s="1"/>
      <c r="G1168" s="4"/>
      <c r="H1168" s="4"/>
    </row>
    <row r="1169" spans="1:8" x14ac:dyDescent="0.15">
      <c r="A1169" s="1"/>
      <c r="F1169" s="1"/>
      <c r="G1169" s="4"/>
      <c r="H1169" s="4"/>
    </row>
    <row r="1170" spans="1:8" x14ac:dyDescent="0.15">
      <c r="A1170" s="1"/>
      <c r="F1170" s="1"/>
      <c r="G1170" s="4"/>
      <c r="H1170" s="4"/>
    </row>
    <row r="1171" spans="1:8" x14ac:dyDescent="0.15">
      <c r="A1171" s="1"/>
      <c r="F1171" s="1"/>
      <c r="G1171" s="4"/>
      <c r="H1171" s="4"/>
    </row>
    <row r="1172" spans="1:8" x14ac:dyDescent="0.15">
      <c r="A1172" s="1"/>
      <c r="F1172" s="1"/>
      <c r="G1172" s="4"/>
      <c r="H1172" s="4"/>
    </row>
    <row r="1173" spans="1:8" x14ac:dyDescent="0.15">
      <c r="A1173" s="1"/>
      <c r="F1173" s="1"/>
      <c r="G1173" s="4"/>
      <c r="H1173" s="4"/>
    </row>
    <row r="1174" spans="1:8" x14ac:dyDescent="0.15">
      <c r="A1174" s="1"/>
      <c r="F1174" s="1"/>
      <c r="G1174" s="4"/>
      <c r="H1174" s="4"/>
    </row>
    <row r="1175" spans="1:8" x14ac:dyDescent="0.15">
      <c r="A1175" s="1"/>
      <c r="F1175" s="1"/>
      <c r="G1175" s="4"/>
      <c r="H1175" s="4"/>
    </row>
    <row r="1176" spans="1:8" x14ac:dyDescent="0.15">
      <c r="A1176" s="1"/>
      <c r="F1176" s="1"/>
      <c r="G1176" s="4"/>
      <c r="H1176" s="4"/>
    </row>
    <row r="1177" spans="1:8" x14ac:dyDescent="0.15">
      <c r="A1177" s="1"/>
      <c r="F1177" s="1"/>
      <c r="G1177" s="4"/>
      <c r="H1177" s="4"/>
    </row>
    <row r="1178" spans="1:8" x14ac:dyDescent="0.15">
      <c r="A1178" s="1"/>
      <c r="F1178" s="1"/>
      <c r="G1178" s="4"/>
      <c r="H1178" s="4"/>
    </row>
    <row r="1179" spans="1:8" x14ac:dyDescent="0.15">
      <c r="A1179" s="1"/>
      <c r="F1179" s="1"/>
      <c r="G1179" s="4"/>
      <c r="H1179" s="4"/>
    </row>
    <row r="1180" spans="1:8" x14ac:dyDescent="0.15">
      <c r="A1180" s="1"/>
      <c r="F1180" s="1"/>
      <c r="G1180" s="4"/>
      <c r="H1180" s="4"/>
    </row>
    <row r="1181" spans="1:8" x14ac:dyDescent="0.15">
      <c r="A1181" s="1"/>
      <c r="F1181" s="1"/>
      <c r="G1181" s="4"/>
      <c r="H1181" s="4"/>
    </row>
    <row r="1182" spans="1:8" x14ac:dyDescent="0.15">
      <c r="A1182" s="1"/>
      <c r="F1182" s="1"/>
      <c r="G1182" s="4"/>
      <c r="H1182" s="4"/>
    </row>
    <row r="1183" spans="1:8" x14ac:dyDescent="0.15">
      <c r="A1183" s="1"/>
      <c r="F1183" s="1"/>
      <c r="G1183" s="4"/>
      <c r="H1183" s="4"/>
    </row>
    <row r="1184" spans="1:8" x14ac:dyDescent="0.15">
      <c r="A1184" s="1"/>
      <c r="F1184" s="1"/>
      <c r="G1184" s="4"/>
      <c r="H1184" s="4"/>
    </row>
    <row r="1185" spans="1:8" x14ac:dyDescent="0.15">
      <c r="A1185" s="1"/>
      <c r="F1185" s="1"/>
      <c r="G1185" s="4"/>
      <c r="H1185" s="4"/>
    </row>
    <row r="1186" spans="1:8" x14ac:dyDescent="0.15">
      <c r="A1186" s="1"/>
      <c r="F1186" s="1"/>
      <c r="G1186" s="4"/>
      <c r="H1186" s="4"/>
    </row>
    <row r="1187" spans="1:8" x14ac:dyDescent="0.15">
      <c r="A1187" s="1"/>
      <c r="F1187" s="1"/>
      <c r="G1187" s="4"/>
      <c r="H1187" s="4"/>
    </row>
    <row r="1188" spans="1:8" x14ac:dyDescent="0.15">
      <c r="A1188" s="1"/>
      <c r="F1188" s="1"/>
      <c r="G1188" s="4"/>
      <c r="H1188" s="4"/>
    </row>
    <row r="1189" spans="1:8" x14ac:dyDescent="0.15">
      <c r="A1189" s="1"/>
      <c r="F1189" s="1"/>
      <c r="G1189" s="4"/>
      <c r="H1189" s="4"/>
    </row>
    <row r="1190" spans="1:8" x14ac:dyDescent="0.15">
      <c r="A1190" s="1"/>
      <c r="F1190" s="1"/>
      <c r="G1190" s="4"/>
      <c r="H1190" s="4"/>
    </row>
    <row r="1191" spans="1:8" x14ac:dyDescent="0.15">
      <c r="A1191" s="1"/>
      <c r="F1191" s="1"/>
      <c r="G1191" s="4"/>
      <c r="H1191" s="4"/>
    </row>
    <row r="1192" spans="1:8" x14ac:dyDescent="0.15">
      <c r="A1192" s="1"/>
      <c r="F1192" s="1"/>
      <c r="G1192" s="4"/>
      <c r="H1192" s="4"/>
    </row>
    <row r="1193" spans="1:8" x14ac:dyDescent="0.15">
      <c r="A1193" s="1"/>
      <c r="F1193" s="1"/>
      <c r="G1193" s="4"/>
      <c r="H1193" s="4"/>
    </row>
    <row r="1194" spans="1:8" x14ac:dyDescent="0.15">
      <c r="A1194" s="1"/>
      <c r="F1194" s="1"/>
      <c r="G1194" s="4"/>
      <c r="H1194" s="4"/>
    </row>
    <row r="1195" spans="1:8" x14ac:dyDescent="0.15">
      <c r="A1195" s="1"/>
      <c r="F1195" s="1"/>
      <c r="G1195" s="4"/>
      <c r="H1195" s="4"/>
    </row>
    <row r="1196" spans="1:8" x14ac:dyDescent="0.15">
      <c r="A1196" s="1"/>
      <c r="F1196" s="1"/>
      <c r="G1196" s="4"/>
      <c r="H1196" s="4"/>
    </row>
    <row r="1197" spans="1:8" x14ac:dyDescent="0.15">
      <c r="A1197" s="1"/>
      <c r="F1197" s="1"/>
      <c r="G1197" s="4"/>
      <c r="H1197" s="4"/>
    </row>
    <row r="1198" spans="1:8" x14ac:dyDescent="0.15">
      <c r="A1198" s="1"/>
      <c r="F1198" s="1"/>
      <c r="G1198" s="4"/>
      <c r="H1198" s="4"/>
    </row>
    <row r="1199" spans="1:8" x14ac:dyDescent="0.15">
      <c r="A1199" s="1"/>
      <c r="F1199" s="1"/>
      <c r="G1199" s="4"/>
      <c r="H1199" s="4"/>
    </row>
    <row r="1200" spans="1:8" x14ac:dyDescent="0.15">
      <c r="A1200" s="1"/>
      <c r="F1200" s="1"/>
      <c r="G1200" s="4"/>
      <c r="H1200" s="4"/>
    </row>
    <row r="1201" spans="1:8" x14ac:dyDescent="0.15">
      <c r="A1201" s="1"/>
      <c r="F1201" s="1"/>
      <c r="G1201" s="4"/>
      <c r="H1201" s="4"/>
    </row>
    <row r="1202" spans="1:8" x14ac:dyDescent="0.15">
      <c r="A1202" s="1"/>
      <c r="F1202" s="1"/>
      <c r="G1202" s="4"/>
      <c r="H1202" s="4"/>
    </row>
    <row r="1203" spans="1:8" x14ac:dyDescent="0.15">
      <c r="A1203" s="1"/>
      <c r="F1203" s="1"/>
      <c r="G1203" s="4"/>
      <c r="H1203" s="4"/>
    </row>
    <row r="1204" spans="1:8" x14ac:dyDescent="0.15">
      <c r="A1204" s="1"/>
      <c r="F1204" s="1"/>
      <c r="G1204" s="4"/>
      <c r="H1204" s="4"/>
    </row>
    <row r="1205" spans="1:8" x14ac:dyDescent="0.15">
      <c r="A1205" s="1"/>
      <c r="F1205" s="1"/>
      <c r="G1205" s="4"/>
      <c r="H1205" s="4"/>
    </row>
    <row r="1206" spans="1:8" x14ac:dyDescent="0.15">
      <c r="A1206" s="1"/>
      <c r="F1206" s="1"/>
      <c r="G1206" s="4"/>
      <c r="H1206" s="4"/>
    </row>
    <row r="1207" spans="1:8" x14ac:dyDescent="0.15">
      <c r="A1207" s="1"/>
      <c r="F1207" s="1"/>
      <c r="G1207" s="4"/>
      <c r="H1207" s="4"/>
    </row>
    <row r="1208" spans="1:8" x14ac:dyDescent="0.15">
      <c r="A1208" s="1"/>
      <c r="F1208" s="1"/>
      <c r="G1208" s="4"/>
      <c r="H1208" s="4"/>
    </row>
    <row r="1209" spans="1:8" x14ac:dyDescent="0.15">
      <c r="A1209" s="1"/>
      <c r="F1209" s="1"/>
      <c r="G1209" s="4"/>
      <c r="H1209" s="4"/>
    </row>
    <row r="1210" spans="1:8" x14ac:dyDescent="0.15">
      <c r="A1210" s="1"/>
      <c r="F1210" s="1"/>
      <c r="G1210" s="4"/>
      <c r="H1210" s="4"/>
    </row>
    <row r="1211" spans="1:8" x14ac:dyDescent="0.15">
      <c r="A1211" s="1"/>
      <c r="F1211" s="1"/>
      <c r="G1211" s="4"/>
      <c r="H1211" s="4"/>
    </row>
    <row r="1212" spans="1:8" x14ac:dyDescent="0.15">
      <c r="A1212" s="1"/>
      <c r="F1212" s="1"/>
      <c r="G1212" s="4"/>
      <c r="H1212" s="4"/>
    </row>
    <row r="1213" spans="1:8" x14ac:dyDescent="0.15">
      <c r="A1213" s="1"/>
      <c r="F1213" s="1"/>
      <c r="G1213" s="4"/>
      <c r="H1213" s="4"/>
    </row>
    <row r="1214" spans="1:8" x14ac:dyDescent="0.15">
      <c r="A1214" s="1"/>
      <c r="F1214" s="1"/>
      <c r="G1214" s="4"/>
      <c r="H1214" s="4"/>
    </row>
    <row r="1215" spans="1:8" x14ac:dyDescent="0.15">
      <c r="A1215" s="1"/>
      <c r="F1215" s="1"/>
      <c r="G1215" s="4"/>
      <c r="H1215" s="4"/>
    </row>
    <row r="1216" spans="1:8" x14ac:dyDescent="0.15">
      <c r="A1216" s="1"/>
      <c r="F1216" s="1"/>
      <c r="G1216" s="4"/>
      <c r="H1216" s="4"/>
    </row>
    <row r="1217" spans="1:8" x14ac:dyDescent="0.15">
      <c r="A1217" s="1"/>
      <c r="F1217" s="1"/>
      <c r="G1217" s="4"/>
      <c r="H1217" s="4"/>
    </row>
    <row r="1218" spans="1:8" x14ac:dyDescent="0.15">
      <c r="A1218" s="1"/>
      <c r="F1218" s="1"/>
      <c r="G1218" s="4"/>
      <c r="H1218" s="4"/>
    </row>
    <row r="1219" spans="1:8" x14ac:dyDescent="0.15">
      <c r="A1219" s="1"/>
      <c r="F1219" s="1"/>
      <c r="G1219" s="4"/>
      <c r="H1219" s="4"/>
    </row>
    <row r="1220" spans="1:8" x14ac:dyDescent="0.15">
      <c r="A1220" s="1"/>
      <c r="F1220" s="1"/>
      <c r="G1220" s="4"/>
      <c r="H1220" s="4"/>
    </row>
    <row r="1221" spans="1:8" x14ac:dyDescent="0.15">
      <c r="A1221" s="1"/>
      <c r="F1221" s="1"/>
      <c r="G1221" s="4"/>
      <c r="H1221" s="4"/>
    </row>
    <row r="1222" spans="1:8" x14ac:dyDescent="0.15">
      <c r="A1222" s="1"/>
      <c r="F1222" s="1"/>
      <c r="G1222" s="4"/>
      <c r="H1222" s="4"/>
    </row>
    <row r="1223" spans="1:8" x14ac:dyDescent="0.15">
      <c r="A1223" s="1"/>
      <c r="F1223" s="1"/>
      <c r="G1223" s="4"/>
      <c r="H1223" s="4"/>
    </row>
    <row r="1224" spans="1:8" x14ac:dyDescent="0.15">
      <c r="A1224" s="1"/>
      <c r="F1224" s="1"/>
      <c r="G1224" s="4"/>
      <c r="H1224" s="4"/>
    </row>
    <row r="1225" spans="1:8" x14ac:dyDescent="0.15">
      <c r="A1225" s="1"/>
      <c r="F1225" s="1"/>
      <c r="G1225" s="4"/>
      <c r="H1225" s="4"/>
    </row>
    <row r="1226" spans="1:8" x14ac:dyDescent="0.15">
      <c r="A1226" s="1"/>
      <c r="F1226" s="1"/>
      <c r="G1226" s="4"/>
      <c r="H1226" s="4"/>
    </row>
    <row r="1227" spans="1:8" x14ac:dyDescent="0.15">
      <c r="A1227" s="1"/>
      <c r="F1227" s="1"/>
      <c r="G1227" s="4"/>
      <c r="H1227" s="4"/>
    </row>
    <row r="1228" spans="1:8" x14ac:dyDescent="0.15">
      <c r="A1228" s="1"/>
      <c r="F1228" s="1"/>
      <c r="G1228" s="4"/>
      <c r="H1228" s="4"/>
    </row>
    <row r="1229" spans="1:8" x14ac:dyDescent="0.15">
      <c r="A1229" s="1"/>
      <c r="F1229" s="1"/>
      <c r="G1229" s="4"/>
      <c r="H1229" s="4"/>
    </row>
    <row r="1230" spans="1:8" x14ac:dyDescent="0.15">
      <c r="A1230" s="1"/>
      <c r="F1230" s="1"/>
      <c r="G1230" s="4"/>
      <c r="H1230" s="4"/>
    </row>
    <row r="1231" spans="1:8" x14ac:dyDescent="0.15">
      <c r="A1231" s="1"/>
      <c r="F1231" s="1"/>
      <c r="G1231" s="4"/>
      <c r="H1231" s="4"/>
    </row>
    <row r="1232" spans="1:8" x14ac:dyDescent="0.15">
      <c r="A1232" s="1"/>
      <c r="F1232" s="1"/>
      <c r="G1232" s="4"/>
      <c r="H1232" s="4"/>
    </row>
    <row r="1233" spans="1:8" x14ac:dyDescent="0.15">
      <c r="A1233" s="1"/>
      <c r="F1233" s="1"/>
      <c r="G1233" s="4"/>
      <c r="H1233" s="4"/>
    </row>
    <row r="1234" spans="1:8" x14ac:dyDescent="0.15">
      <c r="A1234" s="1"/>
      <c r="F1234" s="1"/>
      <c r="G1234" s="4"/>
      <c r="H1234" s="4"/>
    </row>
    <row r="1235" spans="1:8" x14ac:dyDescent="0.15">
      <c r="A1235" s="1"/>
      <c r="F1235" s="1"/>
      <c r="G1235" s="4"/>
      <c r="H1235" s="4"/>
    </row>
    <row r="1236" spans="1:8" x14ac:dyDescent="0.15">
      <c r="A1236" s="1"/>
      <c r="F1236" s="1"/>
      <c r="G1236" s="4"/>
      <c r="H1236" s="4"/>
    </row>
    <row r="1237" spans="1:8" x14ac:dyDescent="0.15">
      <c r="A1237" s="1"/>
      <c r="F1237" s="1"/>
      <c r="G1237" s="4"/>
      <c r="H1237" s="4"/>
    </row>
    <row r="1238" spans="1:8" x14ac:dyDescent="0.15">
      <c r="A1238" s="1"/>
      <c r="F1238" s="1"/>
      <c r="G1238" s="4"/>
      <c r="H1238" s="4"/>
    </row>
    <row r="1239" spans="1:8" x14ac:dyDescent="0.15">
      <c r="A1239" s="1"/>
      <c r="F1239" s="1"/>
      <c r="G1239" s="4"/>
      <c r="H1239" s="4"/>
    </row>
    <row r="1240" spans="1:8" x14ac:dyDescent="0.15">
      <c r="A1240" s="1"/>
      <c r="F1240" s="1"/>
      <c r="G1240" s="4"/>
      <c r="H1240" s="4"/>
    </row>
    <row r="1241" spans="1:8" x14ac:dyDescent="0.15">
      <c r="A1241" s="1"/>
      <c r="F1241" s="1"/>
      <c r="G1241" s="4"/>
      <c r="H1241" s="4"/>
    </row>
    <row r="1242" spans="1:8" x14ac:dyDescent="0.15">
      <c r="A1242" s="1"/>
      <c r="F1242" s="1"/>
      <c r="G1242" s="4"/>
      <c r="H1242" s="4"/>
    </row>
    <row r="1243" spans="1:8" x14ac:dyDescent="0.15">
      <c r="A1243" s="1"/>
      <c r="F1243" s="1"/>
      <c r="G1243" s="4"/>
      <c r="H1243" s="4"/>
    </row>
    <row r="1244" spans="1:8" x14ac:dyDescent="0.15">
      <c r="A1244" s="1"/>
      <c r="F1244" s="1"/>
      <c r="G1244" s="4"/>
      <c r="H1244" s="4"/>
    </row>
    <row r="1245" spans="1:8" x14ac:dyDescent="0.15">
      <c r="A1245" s="1"/>
      <c r="F1245" s="1"/>
      <c r="G1245" s="4"/>
      <c r="H1245" s="4"/>
    </row>
    <row r="1246" spans="1:8" x14ac:dyDescent="0.15">
      <c r="A1246" s="1"/>
      <c r="F1246" s="1"/>
      <c r="G1246" s="4"/>
      <c r="H1246" s="4"/>
    </row>
    <row r="1247" spans="1:8" x14ac:dyDescent="0.15">
      <c r="A1247" s="1"/>
      <c r="F1247" s="1"/>
      <c r="G1247" s="4"/>
      <c r="H1247" s="4"/>
    </row>
    <row r="1248" spans="1:8" x14ac:dyDescent="0.15">
      <c r="A1248" s="1"/>
      <c r="F1248" s="1"/>
      <c r="G1248" s="4"/>
      <c r="H1248" s="4"/>
    </row>
    <row r="1249" spans="1:8" x14ac:dyDescent="0.15">
      <c r="A1249" s="1"/>
      <c r="F1249" s="1"/>
      <c r="G1249" s="4"/>
      <c r="H1249" s="4"/>
    </row>
    <row r="1250" spans="1:8" x14ac:dyDescent="0.15">
      <c r="A1250" s="1"/>
      <c r="F1250" s="1"/>
      <c r="G1250" s="4"/>
      <c r="H1250" s="4"/>
    </row>
    <row r="1251" spans="1:8" x14ac:dyDescent="0.15">
      <c r="A1251" s="1"/>
      <c r="F1251" s="1"/>
      <c r="G1251" s="4"/>
      <c r="H1251" s="4"/>
    </row>
    <row r="1252" spans="1:8" x14ac:dyDescent="0.15">
      <c r="A1252" s="1"/>
      <c r="F1252" s="1"/>
      <c r="G1252" s="4"/>
      <c r="H1252" s="4"/>
    </row>
    <row r="1253" spans="1:8" x14ac:dyDescent="0.15">
      <c r="A1253" s="1"/>
      <c r="F1253" s="1"/>
      <c r="G1253" s="4"/>
      <c r="H1253" s="4"/>
    </row>
    <row r="1254" spans="1:8" x14ac:dyDescent="0.15">
      <c r="A1254" s="1"/>
      <c r="F1254" s="1"/>
      <c r="G1254" s="4"/>
      <c r="H1254" s="4"/>
    </row>
    <row r="1255" spans="1:8" x14ac:dyDescent="0.15">
      <c r="A1255" s="1"/>
      <c r="F1255" s="1"/>
      <c r="G1255" s="4"/>
      <c r="H1255" s="4"/>
    </row>
    <row r="1256" spans="1:8" x14ac:dyDescent="0.15">
      <c r="A1256" s="1"/>
      <c r="F1256" s="1"/>
      <c r="G1256" s="4"/>
      <c r="H1256" s="4"/>
    </row>
    <row r="1257" spans="1:8" x14ac:dyDescent="0.15">
      <c r="A1257" s="1"/>
      <c r="F1257" s="1"/>
      <c r="G1257" s="4"/>
      <c r="H1257" s="4"/>
    </row>
    <row r="1258" spans="1:8" x14ac:dyDescent="0.15">
      <c r="A1258" s="1"/>
      <c r="F1258" s="1"/>
      <c r="G1258" s="4"/>
      <c r="H1258" s="4"/>
    </row>
    <row r="1259" spans="1:8" x14ac:dyDescent="0.15">
      <c r="A1259" s="1"/>
      <c r="F1259" s="1"/>
      <c r="G1259" s="4"/>
      <c r="H1259" s="4"/>
    </row>
    <row r="1260" spans="1:8" x14ac:dyDescent="0.15">
      <c r="A1260" s="1"/>
      <c r="F1260" s="1"/>
      <c r="G1260" s="4"/>
      <c r="H1260" s="4"/>
    </row>
    <row r="1261" spans="1:8" x14ac:dyDescent="0.15">
      <c r="A1261" s="1"/>
      <c r="F1261" s="1"/>
      <c r="G1261" s="4"/>
      <c r="H1261" s="4"/>
    </row>
    <row r="1262" spans="1:8" x14ac:dyDescent="0.15">
      <c r="A1262" s="1"/>
      <c r="F1262" s="1"/>
      <c r="G1262" s="4"/>
      <c r="H1262" s="4"/>
    </row>
    <row r="1263" spans="1:8" x14ac:dyDescent="0.15">
      <c r="A1263" s="1"/>
      <c r="F1263" s="1"/>
      <c r="G1263" s="4"/>
      <c r="H1263" s="4"/>
    </row>
    <row r="1264" spans="1:8" x14ac:dyDescent="0.15">
      <c r="A1264" s="1"/>
      <c r="F1264" s="1"/>
      <c r="G1264" s="4"/>
      <c r="H1264" s="4"/>
    </row>
    <row r="1265" spans="1:8" x14ac:dyDescent="0.15">
      <c r="A1265" s="1"/>
      <c r="F1265" s="1"/>
      <c r="G1265" s="4"/>
      <c r="H1265" s="4"/>
    </row>
    <row r="1266" spans="1:8" x14ac:dyDescent="0.15">
      <c r="A1266" s="1"/>
      <c r="F1266" s="1"/>
      <c r="G1266" s="4"/>
      <c r="H1266" s="4"/>
    </row>
    <row r="1267" spans="1:8" x14ac:dyDescent="0.15">
      <c r="A1267" s="1"/>
      <c r="F1267" s="1"/>
      <c r="G1267" s="4"/>
      <c r="H1267" s="4"/>
    </row>
    <row r="1268" spans="1:8" x14ac:dyDescent="0.15">
      <c r="A1268" s="1"/>
      <c r="F1268" s="1"/>
      <c r="G1268" s="4"/>
      <c r="H1268" s="4"/>
    </row>
    <row r="1269" spans="1:8" x14ac:dyDescent="0.15">
      <c r="A1269" s="1"/>
      <c r="F1269" s="1"/>
      <c r="G1269" s="4"/>
      <c r="H1269" s="4"/>
    </row>
    <row r="1270" spans="1:8" x14ac:dyDescent="0.15">
      <c r="A1270" s="1"/>
      <c r="F1270" s="1"/>
      <c r="G1270" s="4"/>
      <c r="H1270" s="4"/>
    </row>
    <row r="1271" spans="1:8" x14ac:dyDescent="0.15">
      <c r="A1271" s="1"/>
      <c r="F1271" s="1"/>
      <c r="G1271" s="4"/>
      <c r="H1271" s="4"/>
    </row>
    <row r="1272" spans="1:8" x14ac:dyDescent="0.15">
      <c r="A1272" s="1"/>
      <c r="F1272" s="1"/>
      <c r="G1272" s="4"/>
      <c r="H1272" s="4"/>
    </row>
    <row r="1273" spans="1:8" x14ac:dyDescent="0.15">
      <c r="A1273" s="1"/>
      <c r="F1273" s="1"/>
      <c r="G1273" s="4"/>
      <c r="H1273" s="4"/>
    </row>
    <row r="1274" spans="1:8" x14ac:dyDescent="0.15">
      <c r="A1274" s="1"/>
      <c r="F1274" s="1"/>
      <c r="G1274" s="4"/>
      <c r="H1274" s="4"/>
    </row>
    <row r="1275" spans="1:8" x14ac:dyDescent="0.15">
      <c r="A1275" s="1"/>
      <c r="F1275" s="1"/>
      <c r="G1275" s="4"/>
      <c r="H1275" s="4"/>
    </row>
    <row r="1276" spans="1:8" x14ac:dyDescent="0.15">
      <c r="A1276" s="1"/>
      <c r="F1276" s="1"/>
      <c r="G1276" s="4"/>
      <c r="H1276" s="4"/>
    </row>
    <row r="1277" spans="1:8" x14ac:dyDescent="0.15">
      <c r="A1277" s="1"/>
      <c r="F1277" s="1"/>
      <c r="G1277" s="4"/>
      <c r="H1277" s="4"/>
    </row>
    <row r="1278" spans="1:8" x14ac:dyDescent="0.15">
      <c r="A1278" s="1"/>
      <c r="F1278" s="1"/>
      <c r="G1278" s="4"/>
      <c r="H1278" s="4"/>
    </row>
    <row r="1279" spans="1:8" x14ac:dyDescent="0.15">
      <c r="A1279" s="1"/>
      <c r="F1279" s="1"/>
      <c r="G1279" s="4"/>
      <c r="H1279" s="4"/>
    </row>
    <row r="1280" spans="1:8" x14ac:dyDescent="0.15">
      <c r="A1280" s="1"/>
      <c r="F1280" s="1"/>
      <c r="G1280" s="4"/>
      <c r="H1280" s="4"/>
    </row>
    <row r="1281" spans="1:8" x14ac:dyDescent="0.15">
      <c r="A1281" s="1"/>
      <c r="F1281" s="1"/>
      <c r="G1281" s="4"/>
      <c r="H1281" s="4"/>
    </row>
    <row r="1282" spans="1:8" x14ac:dyDescent="0.15">
      <c r="A1282" s="1"/>
      <c r="F1282" s="1"/>
      <c r="G1282" s="4"/>
      <c r="H1282" s="4"/>
    </row>
    <row r="1283" spans="1:8" x14ac:dyDescent="0.15">
      <c r="A1283" s="1"/>
      <c r="F1283" s="1"/>
      <c r="G1283" s="4"/>
      <c r="H1283" s="4"/>
    </row>
    <row r="1284" spans="1:8" x14ac:dyDescent="0.15">
      <c r="A1284" s="1"/>
      <c r="F1284" s="1"/>
      <c r="G1284" s="4"/>
      <c r="H1284" s="4"/>
    </row>
    <row r="1285" spans="1:8" x14ac:dyDescent="0.15">
      <c r="A1285" s="1"/>
      <c r="F1285" s="1"/>
      <c r="G1285" s="4"/>
      <c r="H1285" s="4"/>
    </row>
    <row r="1286" spans="1:8" x14ac:dyDescent="0.15">
      <c r="A1286" s="1"/>
      <c r="F1286" s="1"/>
      <c r="G1286" s="4"/>
      <c r="H1286" s="4"/>
    </row>
    <row r="1287" spans="1:8" x14ac:dyDescent="0.15">
      <c r="A1287" s="1"/>
      <c r="F1287" s="1"/>
      <c r="G1287" s="4"/>
      <c r="H1287" s="4"/>
    </row>
    <row r="1288" spans="1:8" x14ac:dyDescent="0.15">
      <c r="A1288" s="1"/>
      <c r="F1288" s="1"/>
      <c r="G1288" s="4"/>
      <c r="H1288" s="4"/>
    </row>
    <row r="1289" spans="1:8" x14ac:dyDescent="0.15">
      <c r="A1289" s="1"/>
      <c r="F1289" s="1"/>
      <c r="G1289" s="4"/>
      <c r="H1289" s="4"/>
    </row>
    <row r="1290" spans="1:8" x14ac:dyDescent="0.15">
      <c r="A1290" s="1"/>
      <c r="F1290" s="1"/>
      <c r="G1290" s="4"/>
      <c r="H1290" s="4"/>
    </row>
    <row r="1291" spans="1:8" x14ac:dyDescent="0.15">
      <c r="A1291" s="1"/>
      <c r="F1291" s="1"/>
      <c r="G1291" s="4"/>
      <c r="H1291" s="4"/>
    </row>
    <row r="1292" spans="1:8" x14ac:dyDescent="0.15">
      <c r="A1292" s="1"/>
      <c r="F1292" s="1"/>
      <c r="G1292" s="4"/>
      <c r="H1292" s="4"/>
    </row>
    <row r="1293" spans="1:8" x14ac:dyDescent="0.15">
      <c r="A1293" s="1"/>
      <c r="F1293" s="1"/>
      <c r="G1293" s="4"/>
      <c r="H1293" s="4"/>
    </row>
    <row r="1294" spans="1:8" x14ac:dyDescent="0.15">
      <c r="A1294" s="1"/>
      <c r="F1294" s="1"/>
      <c r="G1294" s="4"/>
      <c r="H1294" s="4"/>
    </row>
    <row r="1295" spans="1:8" x14ac:dyDescent="0.15">
      <c r="A1295" s="1"/>
      <c r="F1295" s="1"/>
      <c r="G1295" s="4"/>
      <c r="H1295" s="4"/>
    </row>
    <row r="1296" spans="1:8" x14ac:dyDescent="0.15">
      <c r="A1296" s="1"/>
      <c r="F1296" s="1"/>
      <c r="G1296" s="4"/>
      <c r="H1296" s="4"/>
    </row>
    <row r="1297" spans="1:8" x14ac:dyDescent="0.15">
      <c r="A1297" s="1"/>
      <c r="F1297" s="1"/>
      <c r="G1297" s="4"/>
      <c r="H1297" s="4"/>
    </row>
    <row r="1298" spans="1:8" x14ac:dyDescent="0.15">
      <c r="A1298" s="1"/>
      <c r="F1298" s="1"/>
      <c r="G1298" s="4"/>
      <c r="H1298" s="4"/>
    </row>
    <row r="1299" spans="1:8" x14ac:dyDescent="0.15">
      <c r="A1299" s="1"/>
      <c r="F1299" s="1"/>
      <c r="G1299" s="4"/>
      <c r="H1299" s="4"/>
    </row>
    <row r="1300" spans="1:8" x14ac:dyDescent="0.15">
      <c r="A1300" s="1"/>
      <c r="F1300" s="1"/>
      <c r="G1300" s="4"/>
      <c r="H1300" s="4"/>
    </row>
    <row r="1301" spans="1:8" x14ac:dyDescent="0.15">
      <c r="A1301" s="1"/>
      <c r="F1301" s="1"/>
      <c r="G1301" s="4"/>
      <c r="H1301" s="4"/>
    </row>
    <row r="1302" spans="1:8" x14ac:dyDescent="0.15">
      <c r="A1302" s="1"/>
      <c r="F1302" s="1"/>
      <c r="G1302" s="4"/>
      <c r="H1302" s="4"/>
    </row>
    <row r="1303" spans="1:8" x14ac:dyDescent="0.15">
      <c r="A1303" s="1"/>
      <c r="F1303" s="1"/>
      <c r="G1303" s="4"/>
      <c r="H1303" s="4"/>
    </row>
    <row r="1304" spans="1:8" x14ac:dyDescent="0.15">
      <c r="A1304" s="1"/>
      <c r="F1304" s="1"/>
      <c r="G1304" s="4"/>
      <c r="H1304" s="4"/>
    </row>
    <row r="1305" spans="1:8" x14ac:dyDescent="0.15">
      <c r="A1305" s="1"/>
      <c r="F1305" s="1"/>
      <c r="G1305" s="4"/>
      <c r="H1305" s="4"/>
    </row>
    <row r="1306" spans="1:8" x14ac:dyDescent="0.15">
      <c r="A1306" s="1"/>
      <c r="F1306" s="1"/>
      <c r="G1306" s="4"/>
      <c r="H1306" s="4"/>
    </row>
    <row r="1307" spans="1:8" x14ac:dyDescent="0.15">
      <c r="A1307" s="1"/>
      <c r="F1307" s="1"/>
      <c r="G1307" s="4"/>
      <c r="H1307" s="4"/>
    </row>
    <row r="1308" spans="1:8" x14ac:dyDescent="0.15">
      <c r="A1308" s="1"/>
      <c r="F1308" s="1"/>
      <c r="G1308" s="4"/>
      <c r="H1308" s="4"/>
    </row>
    <row r="1309" spans="1:8" x14ac:dyDescent="0.15">
      <c r="A1309" s="1"/>
      <c r="F1309" s="1"/>
      <c r="G1309" s="4"/>
      <c r="H1309" s="4"/>
    </row>
    <row r="1310" spans="1:8" x14ac:dyDescent="0.15">
      <c r="A1310" s="1"/>
      <c r="F1310" s="1"/>
      <c r="G1310" s="4"/>
      <c r="H1310" s="4"/>
    </row>
    <row r="1311" spans="1:8" x14ac:dyDescent="0.15">
      <c r="A1311" s="1"/>
      <c r="F1311" s="1"/>
      <c r="G1311" s="4"/>
      <c r="H1311" s="4"/>
    </row>
    <row r="1312" spans="1:8" x14ac:dyDescent="0.15">
      <c r="A1312" s="1"/>
      <c r="F1312" s="1"/>
      <c r="G1312" s="4"/>
      <c r="H1312" s="4"/>
    </row>
    <row r="1313" spans="1:8" x14ac:dyDescent="0.15">
      <c r="A1313" s="1"/>
      <c r="F1313" s="1"/>
      <c r="G1313" s="4"/>
      <c r="H1313" s="4"/>
    </row>
    <row r="1314" spans="1:8" x14ac:dyDescent="0.15">
      <c r="A1314" s="1"/>
      <c r="F1314" s="1"/>
      <c r="G1314" s="4"/>
      <c r="H1314" s="4"/>
    </row>
    <row r="1315" spans="1:8" x14ac:dyDescent="0.15">
      <c r="A1315" s="1"/>
      <c r="F1315" s="1"/>
      <c r="G1315" s="4"/>
      <c r="H1315" s="4"/>
    </row>
    <row r="1316" spans="1:8" x14ac:dyDescent="0.15">
      <c r="A1316" s="1"/>
      <c r="F1316" s="1"/>
      <c r="G1316" s="4"/>
      <c r="H1316" s="4"/>
    </row>
    <row r="1317" spans="1:8" x14ac:dyDescent="0.15">
      <c r="A1317" s="1"/>
      <c r="F1317" s="1"/>
      <c r="G1317" s="4"/>
      <c r="H1317" s="4"/>
    </row>
    <row r="1318" spans="1:8" x14ac:dyDescent="0.15">
      <c r="A1318" s="1"/>
      <c r="F1318" s="1"/>
      <c r="G1318" s="4"/>
      <c r="H1318" s="4"/>
    </row>
    <row r="1319" spans="1:8" x14ac:dyDescent="0.15">
      <c r="A1319" s="1"/>
      <c r="F1319" s="1"/>
      <c r="G1319" s="4"/>
      <c r="H1319" s="4"/>
    </row>
    <row r="1320" spans="1:8" x14ac:dyDescent="0.15">
      <c r="A1320" s="1"/>
      <c r="F1320" s="1"/>
      <c r="G1320" s="4"/>
      <c r="H1320" s="4"/>
    </row>
    <row r="1321" spans="1:8" x14ac:dyDescent="0.15">
      <c r="A1321" s="1"/>
      <c r="F1321" s="1"/>
      <c r="G1321" s="4"/>
      <c r="H1321" s="4"/>
    </row>
    <row r="1322" spans="1:8" x14ac:dyDescent="0.15">
      <c r="A1322" s="1"/>
      <c r="F1322" s="1"/>
      <c r="G1322" s="4"/>
      <c r="H1322" s="4"/>
    </row>
    <row r="1323" spans="1:8" x14ac:dyDescent="0.15">
      <c r="A1323" s="1"/>
      <c r="F1323" s="1"/>
      <c r="G1323" s="4"/>
      <c r="H1323" s="4"/>
    </row>
    <row r="1324" spans="1:8" x14ac:dyDescent="0.15">
      <c r="A1324" s="1"/>
      <c r="F1324" s="1"/>
      <c r="G1324" s="4"/>
      <c r="H1324" s="4"/>
    </row>
    <row r="1325" spans="1:8" x14ac:dyDescent="0.15">
      <c r="A1325" s="1"/>
      <c r="F1325" s="1"/>
      <c r="G1325" s="4"/>
      <c r="H1325" s="4"/>
    </row>
    <row r="1326" spans="1:8" x14ac:dyDescent="0.15">
      <c r="A1326" s="1"/>
      <c r="F1326" s="1"/>
      <c r="G1326" s="4"/>
      <c r="H1326" s="4"/>
    </row>
    <row r="1327" spans="1:8" x14ac:dyDescent="0.15">
      <c r="A1327" s="1"/>
      <c r="F1327" s="1"/>
      <c r="G1327" s="4"/>
      <c r="H1327" s="4"/>
    </row>
    <row r="1328" spans="1:8" x14ac:dyDescent="0.15">
      <c r="A1328" s="1"/>
      <c r="F1328" s="1"/>
      <c r="G1328" s="4"/>
      <c r="H1328" s="4"/>
    </row>
    <row r="1329" spans="1:8" x14ac:dyDescent="0.15">
      <c r="A1329" s="1"/>
      <c r="F1329" s="1"/>
      <c r="G1329" s="4"/>
      <c r="H1329" s="4"/>
    </row>
    <row r="1330" spans="1:8" x14ac:dyDescent="0.15">
      <c r="A1330" s="1"/>
      <c r="F1330" s="1"/>
      <c r="G1330" s="4"/>
      <c r="H1330" s="4"/>
    </row>
    <row r="1331" spans="1:8" x14ac:dyDescent="0.15">
      <c r="A1331" s="1"/>
      <c r="F1331" s="1"/>
      <c r="G1331" s="4"/>
      <c r="H1331" s="4"/>
    </row>
    <row r="1332" spans="1:8" x14ac:dyDescent="0.15">
      <c r="A1332" s="1"/>
      <c r="F1332" s="1"/>
      <c r="G1332" s="4"/>
      <c r="H1332" s="4"/>
    </row>
    <row r="1333" spans="1:8" x14ac:dyDescent="0.15">
      <c r="A1333" s="1"/>
      <c r="F1333" s="1"/>
      <c r="G1333" s="4"/>
      <c r="H1333" s="4"/>
    </row>
    <row r="1334" spans="1:8" x14ac:dyDescent="0.15">
      <c r="A1334" s="1"/>
      <c r="F1334" s="1"/>
      <c r="G1334" s="4"/>
      <c r="H1334" s="4"/>
    </row>
    <row r="1335" spans="1:8" x14ac:dyDescent="0.15">
      <c r="A1335" s="1"/>
      <c r="F1335" s="1"/>
      <c r="G1335" s="4"/>
      <c r="H1335" s="4"/>
    </row>
    <row r="1336" spans="1:8" x14ac:dyDescent="0.15">
      <c r="A1336" s="1"/>
      <c r="F1336" s="1"/>
      <c r="G1336" s="4"/>
      <c r="H1336" s="4"/>
    </row>
    <row r="1337" spans="1:8" x14ac:dyDescent="0.15">
      <c r="A1337" s="1"/>
      <c r="F1337" s="1"/>
      <c r="G1337" s="4"/>
      <c r="H1337" s="4"/>
    </row>
    <row r="1338" spans="1:8" x14ac:dyDescent="0.15">
      <c r="A1338" s="1"/>
      <c r="F1338" s="1"/>
      <c r="G1338" s="4"/>
      <c r="H1338" s="4"/>
    </row>
    <row r="1339" spans="1:8" x14ac:dyDescent="0.15">
      <c r="A1339" s="1"/>
      <c r="F1339" s="1"/>
      <c r="G1339" s="4"/>
      <c r="H1339" s="4"/>
    </row>
    <row r="1340" spans="1:8" x14ac:dyDescent="0.15">
      <c r="A1340" s="1"/>
      <c r="F1340" s="1"/>
      <c r="G1340" s="4"/>
      <c r="H1340" s="4"/>
    </row>
    <row r="1341" spans="1:8" x14ac:dyDescent="0.15">
      <c r="A1341" s="1"/>
      <c r="F1341" s="1"/>
      <c r="G1341" s="4"/>
      <c r="H1341" s="4"/>
    </row>
    <row r="1342" spans="1:8" x14ac:dyDescent="0.15">
      <c r="A1342" s="1"/>
      <c r="F1342" s="1"/>
      <c r="G1342" s="4"/>
      <c r="H1342" s="4"/>
    </row>
    <row r="1343" spans="1:8" x14ac:dyDescent="0.15">
      <c r="A1343" s="1"/>
      <c r="F1343" s="1"/>
      <c r="G1343" s="4"/>
      <c r="H1343" s="4"/>
    </row>
    <row r="1344" spans="1:8" x14ac:dyDescent="0.15">
      <c r="A1344" s="1"/>
      <c r="F1344" s="1"/>
      <c r="G1344" s="4"/>
      <c r="H1344" s="4"/>
    </row>
    <row r="1345" spans="1:8" x14ac:dyDescent="0.15">
      <c r="A1345" s="1"/>
      <c r="F1345" s="1"/>
      <c r="G1345" s="4"/>
      <c r="H1345" s="4"/>
    </row>
    <row r="1346" spans="1:8" x14ac:dyDescent="0.15">
      <c r="A1346" s="1"/>
      <c r="F1346" s="1"/>
      <c r="G1346" s="4"/>
      <c r="H1346" s="4"/>
    </row>
    <row r="1347" spans="1:8" x14ac:dyDescent="0.15">
      <c r="A1347" s="1"/>
      <c r="F1347" s="1"/>
      <c r="G1347" s="4"/>
      <c r="H1347" s="4"/>
    </row>
    <row r="1348" spans="1:8" x14ac:dyDescent="0.15">
      <c r="A1348" s="1"/>
      <c r="F1348" s="1"/>
      <c r="G1348" s="4"/>
      <c r="H1348" s="4"/>
    </row>
    <row r="1349" spans="1:8" x14ac:dyDescent="0.15">
      <c r="A1349" s="1"/>
      <c r="F1349" s="1"/>
      <c r="G1349" s="4"/>
      <c r="H1349" s="4"/>
    </row>
    <row r="1350" spans="1:8" x14ac:dyDescent="0.15">
      <c r="A1350" s="1"/>
      <c r="F1350" s="1"/>
      <c r="G1350" s="4"/>
      <c r="H1350" s="4"/>
    </row>
    <row r="1351" spans="1:8" x14ac:dyDescent="0.15">
      <c r="A1351" s="1"/>
      <c r="F1351" s="1"/>
      <c r="G1351" s="4"/>
      <c r="H1351" s="4"/>
    </row>
    <row r="1352" spans="1:8" x14ac:dyDescent="0.15">
      <c r="A1352" s="1"/>
      <c r="F1352" s="1"/>
      <c r="G1352" s="4"/>
      <c r="H1352" s="4"/>
    </row>
    <row r="1353" spans="1:8" x14ac:dyDescent="0.15">
      <c r="A1353" s="1"/>
      <c r="F1353" s="1"/>
      <c r="G1353" s="4"/>
      <c r="H1353" s="4"/>
    </row>
    <row r="1354" spans="1:8" x14ac:dyDescent="0.15">
      <c r="A1354" s="1"/>
      <c r="F1354" s="1"/>
      <c r="G1354" s="4"/>
      <c r="H1354" s="4"/>
    </row>
    <row r="1355" spans="1:8" x14ac:dyDescent="0.15">
      <c r="A1355" s="1"/>
      <c r="F1355" s="1"/>
      <c r="G1355" s="4"/>
      <c r="H1355" s="4"/>
    </row>
    <row r="1356" spans="1:8" x14ac:dyDescent="0.15">
      <c r="A1356" s="1"/>
      <c r="F1356" s="1"/>
      <c r="G1356" s="4"/>
      <c r="H1356" s="4"/>
    </row>
    <row r="1357" spans="1:8" x14ac:dyDescent="0.15">
      <c r="A1357" s="1"/>
      <c r="F1357" s="1"/>
      <c r="G1357" s="4"/>
      <c r="H1357" s="4"/>
    </row>
    <row r="1358" spans="1:8" x14ac:dyDescent="0.15">
      <c r="A1358" s="1"/>
      <c r="F1358" s="1"/>
      <c r="G1358" s="4"/>
      <c r="H1358" s="4"/>
    </row>
    <row r="1359" spans="1:8" x14ac:dyDescent="0.15">
      <c r="A1359" s="1"/>
      <c r="F1359" s="1"/>
      <c r="G1359" s="4"/>
      <c r="H1359" s="4"/>
    </row>
    <row r="1360" spans="1:8" x14ac:dyDescent="0.15">
      <c r="A1360" s="1"/>
      <c r="F1360" s="1"/>
      <c r="G1360" s="4"/>
      <c r="H1360" s="4"/>
    </row>
    <row r="1361" spans="1:8" x14ac:dyDescent="0.15">
      <c r="A1361" s="1"/>
      <c r="F1361" s="1"/>
      <c r="G1361" s="4"/>
      <c r="H1361" s="4"/>
    </row>
    <row r="1362" spans="1:8" x14ac:dyDescent="0.15">
      <c r="A1362" s="1"/>
      <c r="F1362" s="1"/>
      <c r="G1362" s="4"/>
      <c r="H1362" s="4"/>
    </row>
    <row r="1363" spans="1:8" x14ac:dyDescent="0.15">
      <c r="A1363" s="1"/>
      <c r="F1363" s="1"/>
      <c r="G1363" s="4"/>
      <c r="H1363" s="4"/>
    </row>
    <row r="1364" spans="1:8" x14ac:dyDescent="0.15">
      <c r="A1364" s="1"/>
      <c r="F1364" s="1"/>
      <c r="G1364" s="4"/>
      <c r="H1364" s="4"/>
    </row>
    <row r="1365" spans="1:8" x14ac:dyDescent="0.15">
      <c r="A1365" s="1"/>
      <c r="F1365" s="1"/>
      <c r="G1365" s="4"/>
      <c r="H1365" s="4"/>
    </row>
    <row r="1366" spans="1:8" x14ac:dyDescent="0.15">
      <c r="A1366" s="1"/>
      <c r="F1366" s="1"/>
      <c r="G1366" s="4"/>
      <c r="H1366" s="4"/>
    </row>
    <row r="1367" spans="1:8" x14ac:dyDescent="0.15">
      <c r="A1367" s="1"/>
      <c r="F1367" s="1"/>
      <c r="G1367" s="4"/>
      <c r="H1367" s="4"/>
    </row>
    <row r="1368" spans="1:8" x14ac:dyDescent="0.15">
      <c r="A1368" s="1"/>
      <c r="F1368" s="1"/>
      <c r="G1368" s="4"/>
      <c r="H1368" s="4"/>
    </row>
    <row r="1369" spans="1:8" x14ac:dyDescent="0.15">
      <c r="A1369" s="1"/>
      <c r="F1369" s="1"/>
      <c r="G1369" s="4"/>
      <c r="H1369" s="4"/>
    </row>
    <row r="1370" spans="1:8" x14ac:dyDescent="0.15">
      <c r="A1370" s="1"/>
      <c r="F1370" s="1"/>
      <c r="G1370" s="4"/>
      <c r="H1370" s="4"/>
    </row>
    <row r="1371" spans="1:8" x14ac:dyDescent="0.15">
      <c r="A1371" s="1"/>
      <c r="F1371" s="1"/>
      <c r="G1371" s="4"/>
      <c r="H1371" s="4"/>
    </row>
    <row r="1372" spans="1:8" x14ac:dyDescent="0.15">
      <c r="A1372" s="1"/>
      <c r="F1372" s="1"/>
      <c r="G1372" s="4"/>
      <c r="H1372" s="4"/>
    </row>
    <row r="1373" spans="1:8" x14ac:dyDescent="0.15">
      <c r="A1373" s="1"/>
      <c r="F1373" s="1"/>
      <c r="G1373" s="4"/>
      <c r="H1373" s="4"/>
    </row>
    <row r="1374" spans="1:8" x14ac:dyDescent="0.15">
      <c r="A1374" s="1"/>
      <c r="F1374" s="1"/>
      <c r="G1374" s="4"/>
      <c r="H1374" s="4"/>
    </row>
    <row r="1375" spans="1:8" x14ac:dyDescent="0.15">
      <c r="A1375" s="1"/>
      <c r="F1375" s="1"/>
      <c r="G1375" s="4"/>
      <c r="H1375" s="4"/>
    </row>
    <row r="1376" spans="1:8" x14ac:dyDescent="0.15">
      <c r="A1376" s="1"/>
      <c r="F1376" s="1"/>
      <c r="G1376" s="4"/>
      <c r="H1376" s="4"/>
    </row>
    <row r="1377" spans="1:8" x14ac:dyDescent="0.15">
      <c r="A1377" s="1"/>
      <c r="F1377" s="1"/>
      <c r="G1377" s="4"/>
      <c r="H1377" s="4"/>
    </row>
    <row r="1378" spans="1:8" x14ac:dyDescent="0.15">
      <c r="A1378" s="1"/>
      <c r="F1378" s="1"/>
      <c r="G1378" s="4"/>
      <c r="H1378" s="4"/>
    </row>
    <row r="1379" spans="1:8" x14ac:dyDescent="0.15">
      <c r="A1379" s="1"/>
      <c r="F1379" s="1"/>
      <c r="G1379" s="4"/>
      <c r="H1379" s="4"/>
    </row>
    <row r="1380" spans="1:8" x14ac:dyDescent="0.15">
      <c r="A1380" s="1"/>
      <c r="F1380" s="1"/>
      <c r="G1380" s="4"/>
      <c r="H1380" s="4"/>
    </row>
    <row r="1381" spans="1:8" x14ac:dyDescent="0.15">
      <c r="A1381" s="1"/>
      <c r="F1381" s="1"/>
      <c r="G1381" s="4"/>
      <c r="H1381" s="4"/>
    </row>
    <row r="1382" spans="1:8" x14ac:dyDescent="0.15">
      <c r="A1382" s="1"/>
      <c r="F1382" s="1"/>
      <c r="G1382" s="4"/>
      <c r="H1382" s="4"/>
    </row>
    <row r="1383" spans="1:8" x14ac:dyDescent="0.15">
      <c r="A1383" s="1"/>
      <c r="F1383" s="1"/>
      <c r="G1383" s="4"/>
      <c r="H1383" s="4"/>
    </row>
    <row r="1384" spans="1:8" x14ac:dyDescent="0.15">
      <c r="A1384" s="1"/>
      <c r="F1384" s="1"/>
      <c r="G1384" s="4"/>
      <c r="H1384" s="4"/>
    </row>
    <row r="1385" spans="1:8" x14ac:dyDescent="0.15">
      <c r="A1385" s="1"/>
      <c r="F1385" s="1"/>
      <c r="G1385" s="4"/>
      <c r="H1385" s="4"/>
    </row>
    <row r="1386" spans="1:8" x14ac:dyDescent="0.15">
      <c r="A1386" s="1"/>
      <c r="F1386" s="1"/>
      <c r="G1386" s="4"/>
      <c r="H1386" s="4"/>
    </row>
    <row r="1387" spans="1:8" x14ac:dyDescent="0.15">
      <c r="A1387" s="1"/>
      <c r="F1387" s="1"/>
      <c r="G1387" s="4"/>
      <c r="H1387" s="4"/>
    </row>
    <row r="1388" spans="1:8" x14ac:dyDescent="0.15">
      <c r="A1388" s="1"/>
      <c r="F1388" s="1"/>
      <c r="G1388" s="4"/>
      <c r="H1388" s="4"/>
    </row>
    <row r="1389" spans="1:8" x14ac:dyDescent="0.15">
      <c r="A1389" s="1"/>
      <c r="F1389" s="1"/>
      <c r="G1389" s="4"/>
      <c r="H1389" s="4"/>
    </row>
    <row r="1390" spans="1:8" x14ac:dyDescent="0.15">
      <c r="A1390" s="1"/>
      <c r="F1390" s="1"/>
      <c r="G1390" s="4"/>
      <c r="H1390" s="4"/>
    </row>
    <row r="1391" spans="1:8" x14ac:dyDescent="0.15">
      <c r="A1391" s="1"/>
      <c r="F1391" s="1"/>
      <c r="G1391" s="4"/>
      <c r="H1391" s="4"/>
    </row>
    <row r="1392" spans="1:8" x14ac:dyDescent="0.15">
      <c r="A1392" s="1"/>
      <c r="F1392" s="1"/>
      <c r="G1392" s="4"/>
      <c r="H1392" s="4"/>
    </row>
    <row r="1393" spans="1:8" x14ac:dyDescent="0.15">
      <c r="A1393" s="1"/>
      <c r="F1393" s="1"/>
      <c r="G1393" s="4"/>
      <c r="H1393" s="4"/>
    </row>
    <row r="1394" spans="1:8" x14ac:dyDescent="0.15">
      <c r="A1394" s="1"/>
      <c r="F1394" s="1"/>
      <c r="G1394" s="4"/>
      <c r="H1394" s="4"/>
    </row>
    <row r="1395" spans="1:8" x14ac:dyDescent="0.15">
      <c r="A1395" s="1"/>
      <c r="F1395" s="1"/>
      <c r="G1395" s="4"/>
      <c r="H1395" s="4"/>
    </row>
    <row r="1396" spans="1:8" x14ac:dyDescent="0.15">
      <c r="A1396" s="1"/>
      <c r="F1396" s="1"/>
      <c r="G1396" s="4"/>
      <c r="H1396" s="4"/>
    </row>
    <row r="1397" spans="1:8" x14ac:dyDescent="0.15">
      <c r="A1397" s="1"/>
      <c r="F1397" s="1"/>
      <c r="G1397" s="4"/>
      <c r="H1397" s="4"/>
    </row>
    <row r="1398" spans="1:8" x14ac:dyDescent="0.15">
      <c r="A1398" s="1"/>
      <c r="F1398" s="1"/>
      <c r="G1398" s="4"/>
      <c r="H1398" s="4"/>
    </row>
    <row r="1399" spans="1:8" x14ac:dyDescent="0.15">
      <c r="A1399" s="1"/>
      <c r="F1399" s="1"/>
      <c r="G1399" s="4"/>
      <c r="H1399" s="4"/>
    </row>
    <row r="1400" spans="1:8" x14ac:dyDescent="0.15">
      <c r="A1400" s="1"/>
      <c r="F1400" s="1"/>
      <c r="G1400" s="4"/>
      <c r="H1400" s="4"/>
    </row>
    <row r="1401" spans="1:8" x14ac:dyDescent="0.15">
      <c r="A1401" s="1"/>
      <c r="F1401" s="1"/>
      <c r="G1401" s="4"/>
      <c r="H1401" s="4"/>
    </row>
    <row r="1402" spans="1:8" x14ac:dyDescent="0.15">
      <c r="A1402" s="1"/>
      <c r="F1402" s="1"/>
      <c r="G1402" s="4"/>
      <c r="H1402" s="4"/>
    </row>
    <row r="1403" spans="1:8" x14ac:dyDescent="0.15">
      <c r="A1403" s="1"/>
      <c r="F1403" s="1"/>
      <c r="G1403" s="4"/>
      <c r="H1403" s="4"/>
    </row>
    <row r="1404" spans="1:8" x14ac:dyDescent="0.15">
      <c r="A1404" s="1"/>
      <c r="F1404" s="1"/>
      <c r="G1404" s="4"/>
      <c r="H1404" s="4"/>
    </row>
    <row r="1405" spans="1:8" x14ac:dyDescent="0.15">
      <c r="A1405" s="1"/>
      <c r="F1405" s="1"/>
      <c r="G1405" s="4"/>
      <c r="H1405" s="4"/>
    </row>
    <row r="1406" spans="1:8" x14ac:dyDescent="0.15">
      <c r="A1406" s="1"/>
      <c r="F1406" s="1"/>
      <c r="G1406" s="4"/>
      <c r="H1406" s="4"/>
    </row>
    <row r="1407" spans="1:8" x14ac:dyDescent="0.15">
      <c r="A1407" s="1"/>
      <c r="F1407" s="1"/>
      <c r="G1407" s="4"/>
      <c r="H1407" s="4"/>
    </row>
    <row r="1408" spans="1:8" x14ac:dyDescent="0.15">
      <c r="A1408" s="1"/>
      <c r="F1408" s="1"/>
      <c r="G1408" s="4"/>
      <c r="H1408" s="4"/>
    </row>
    <row r="1409" spans="1:8" x14ac:dyDescent="0.15">
      <c r="A1409" s="1"/>
      <c r="F1409" s="1"/>
      <c r="G1409" s="4"/>
      <c r="H1409" s="4"/>
    </row>
    <row r="1410" spans="1:8" x14ac:dyDescent="0.15">
      <c r="A1410" s="1"/>
      <c r="F1410" s="1"/>
      <c r="G1410" s="4"/>
      <c r="H1410" s="4"/>
    </row>
    <row r="1411" spans="1:8" x14ac:dyDescent="0.15">
      <c r="A1411" s="1"/>
      <c r="F1411" s="1"/>
      <c r="G1411" s="4"/>
      <c r="H1411" s="4"/>
    </row>
    <row r="1412" spans="1:8" x14ac:dyDescent="0.15">
      <c r="A1412" s="1"/>
      <c r="F1412" s="1"/>
      <c r="G1412" s="4"/>
      <c r="H1412" s="4"/>
    </row>
    <row r="1413" spans="1:8" x14ac:dyDescent="0.15">
      <c r="A1413" s="1"/>
      <c r="F1413" s="1"/>
      <c r="G1413" s="4"/>
      <c r="H1413" s="4"/>
    </row>
    <row r="1414" spans="1:8" x14ac:dyDescent="0.15">
      <c r="A1414" s="1"/>
      <c r="F1414" s="1"/>
      <c r="G1414" s="4"/>
      <c r="H1414" s="4"/>
    </row>
    <row r="1415" spans="1:8" x14ac:dyDescent="0.15">
      <c r="A1415" s="1"/>
      <c r="F1415" s="1"/>
      <c r="G1415" s="4"/>
      <c r="H1415" s="4"/>
    </row>
    <row r="1416" spans="1:8" x14ac:dyDescent="0.15">
      <c r="A1416" s="1"/>
      <c r="F1416" s="1"/>
      <c r="G1416" s="4"/>
      <c r="H1416" s="4"/>
    </row>
    <row r="1417" spans="1:8" x14ac:dyDescent="0.15">
      <c r="A1417" s="1"/>
      <c r="F1417" s="1"/>
      <c r="G1417" s="4"/>
      <c r="H1417" s="4"/>
    </row>
    <row r="1418" spans="1:8" x14ac:dyDescent="0.15">
      <c r="A1418" s="1"/>
      <c r="F1418" s="1"/>
      <c r="G1418" s="4"/>
      <c r="H1418" s="4"/>
    </row>
    <row r="1419" spans="1:8" x14ac:dyDescent="0.15">
      <c r="A1419" s="1"/>
      <c r="F1419" s="1"/>
      <c r="G1419" s="4"/>
      <c r="H1419" s="4"/>
    </row>
    <row r="1420" spans="1:8" x14ac:dyDescent="0.15">
      <c r="A1420" s="1"/>
      <c r="F1420" s="1"/>
      <c r="G1420" s="4"/>
      <c r="H1420" s="4"/>
    </row>
    <row r="1421" spans="1:8" x14ac:dyDescent="0.15">
      <c r="A1421" s="1"/>
      <c r="F1421" s="1"/>
      <c r="G1421" s="4"/>
      <c r="H1421" s="4"/>
    </row>
    <row r="1422" spans="1:8" x14ac:dyDescent="0.15">
      <c r="A1422" s="1"/>
      <c r="F1422" s="1"/>
      <c r="G1422" s="4"/>
      <c r="H1422" s="4"/>
    </row>
    <row r="1423" spans="1:8" x14ac:dyDescent="0.15">
      <c r="A1423" s="1"/>
      <c r="F1423" s="1"/>
      <c r="G1423" s="4"/>
      <c r="H1423" s="4"/>
    </row>
    <row r="1424" spans="1:8" x14ac:dyDescent="0.15">
      <c r="A1424" s="1"/>
      <c r="F1424" s="1"/>
      <c r="G1424" s="4"/>
      <c r="H1424" s="4"/>
    </row>
    <row r="1425" spans="1:8" x14ac:dyDescent="0.15">
      <c r="A1425" s="1"/>
      <c r="F1425" s="1"/>
      <c r="G1425" s="4"/>
      <c r="H1425" s="4"/>
    </row>
    <row r="1426" spans="1:8" x14ac:dyDescent="0.15">
      <c r="A1426" s="1"/>
      <c r="F1426" s="1"/>
      <c r="G1426" s="4"/>
      <c r="H1426" s="4"/>
    </row>
    <row r="1427" spans="1:8" x14ac:dyDescent="0.15">
      <c r="A1427" s="1"/>
      <c r="F1427" s="1"/>
      <c r="G1427" s="4"/>
      <c r="H1427" s="4"/>
    </row>
    <row r="1428" spans="1:8" x14ac:dyDescent="0.15">
      <c r="A1428" s="1"/>
      <c r="F1428" s="1"/>
      <c r="G1428" s="4"/>
      <c r="H1428" s="4"/>
    </row>
    <row r="1429" spans="1:8" x14ac:dyDescent="0.15">
      <c r="A1429" s="1"/>
      <c r="F1429" s="1"/>
      <c r="G1429" s="4"/>
      <c r="H1429" s="4"/>
    </row>
    <row r="1430" spans="1:8" x14ac:dyDescent="0.15">
      <c r="A1430" s="1"/>
      <c r="F1430" s="1"/>
      <c r="G1430" s="4"/>
      <c r="H1430" s="4"/>
    </row>
    <row r="1431" spans="1:8" x14ac:dyDescent="0.15">
      <c r="A1431" s="1"/>
      <c r="F1431" s="1"/>
      <c r="G1431" s="4"/>
      <c r="H1431" s="4"/>
    </row>
    <row r="1432" spans="1:8" x14ac:dyDescent="0.15">
      <c r="A1432" s="1"/>
      <c r="F1432" s="1"/>
      <c r="G1432" s="4"/>
      <c r="H1432" s="4"/>
    </row>
    <row r="1433" spans="1:8" x14ac:dyDescent="0.15">
      <c r="A1433" s="1"/>
      <c r="F1433" s="1"/>
      <c r="G1433" s="4"/>
      <c r="H1433" s="4"/>
    </row>
    <row r="1434" spans="1:8" x14ac:dyDescent="0.15">
      <c r="A1434" s="1"/>
      <c r="F1434" s="1"/>
      <c r="G1434" s="4"/>
      <c r="H1434" s="4"/>
    </row>
    <row r="1435" spans="1:8" x14ac:dyDescent="0.15">
      <c r="A1435" s="1"/>
      <c r="F1435" s="1"/>
      <c r="G1435" s="4"/>
      <c r="H1435" s="4"/>
    </row>
    <row r="1436" spans="1:8" x14ac:dyDescent="0.15">
      <c r="A1436" s="1"/>
      <c r="F1436" s="1"/>
      <c r="G1436" s="4"/>
      <c r="H1436" s="4"/>
    </row>
    <row r="1437" spans="1:8" x14ac:dyDescent="0.15">
      <c r="A1437" s="1"/>
      <c r="F1437" s="1"/>
      <c r="G1437" s="4"/>
      <c r="H1437" s="4"/>
    </row>
    <row r="1438" spans="1:8" x14ac:dyDescent="0.15">
      <c r="A1438" s="1"/>
      <c r="F1438" s="1"/>
      <c r="G1438" s="4"/>
      <c r="H1438" s="4"/>
    </row>
    <row r="1439" spans="1:8" x14ac:dyDescent="0.15">
      <c r="A1439" s="1"/>
      <c r="F1439" s="1"/>
      <c r="G1439" s="4"/>
      <c r="H1439" s="4"/>
    </row>
    <row r="1440" spans="1:8" x14ac:dyDescent="0.15">
      <c r="A1440" s="1"/>
      <c r="F1440" s="1"/>
      <c r="G1440" s="4"/>
      <c r="H1440" s="4"/>
    </row>
    <row r="1441" spans="1:8" x14ac:dyDescent="0.15">
      <c r="A1441" s="1"/>
      <c r="F1441" s="1"/>
      <c r="G1441" s="4"/>
      <c r="H1441" s="4"/>
    </row>
    <row r="1442" spans="1:8" x14ac:dyDescent="0.15">
      <c r="A1442" s="1"/>
      <c r="F1442" s="1"/>
      <c r="G1442" s="4"/>
      <c r="H1442" s="4"/>
    </row>
    <row r="1443" spans="1:8" x14ac:dyDescent="0.15">
      <c r="A1443" s="1"/>
      <c r="F1443" s="1"/>
      <c r="G1443" s="4"/>
      <c r="H1443" s="4"/>
    </row>
    <row r="1444" spans="1:8" x14ac:dyDescent="0.15">
      <c r="A1444" s="1"/>
      <c r="F1444" s="1"/>
      <c r="G1444" s="4"/>
      <c r="H1444" s="4"/>
    </row>
    <row r="1445" spans="1:8" x14ac:dyDescent="0.15">
      <c r="A1445" s="1"/>
      <c r="F1445" s="1"/>
      <c r="G1445" s="4"/>
      <c r="H1445" s="4"/>
    </row>
    <row r="1446" spans="1:8" x14ac:dyDescent="0.15">
      <c r="A1446" s="1"/>
      <c r="F1446" s="1"/>
      <c r="G1446" s="4"/>
      <c r="H1446" s="4"/>
    </row>
    <row r="1447" spans="1:8" x14ac:dyDescent="0.15">
      <c r="A1447" s="1"/>
      <c r="F1447" s="1"/>
      <c r="G1447" s="4"/>
      <c r="H1447" s="4"/>
    </row>
    <row r="1448" spans="1:8" x14ac:dyDescent="0.15">
      <c r="A1448" s="1"/>
      <c r="F1448" s="1"/>
      <c r="G1448" s="4"/>
      <c r="H1448" s="4"/>
    </row>
    <row r="1449" spans="1:8" x14ac:dyDescent="0.15">
      <c r="A1449" s="1"/>
      <c r="F1449" s="1"/>
      <c r="G1449" s="4"/>
      <c r="H1449" s="4"/>
    </row>
    <row r="1450" spans="1:8" x14ac:dyDescent="0.15">
      <c r="A1450" s="1"/>
      <c r="F1450" s="1"/>
      <c r="G1450" s="4"/>
      <c r="H1450" s="4"/>
    </row>
    <row r="1451" spans="1:8" x14ac:dyDescent="0.15">
      <c r="A1451" s="1"/>
      <c r="F1451" s="1"/>
      <c r="G1451" s="4"/>
      <c r="H1451" s="4"/>
    </row>
    <row r="1452" spans="1:8" x14ac:dyDescent="0.15">
      <c r="A1452" s="1"/>
      <c r="F1452" s="1"/>
      <c r="G1452" s="4"/>
      <c r="H1452" s="4"/>
    </row>
    <row r="1453" spans="1:8" x14ac:dyDescent="0.15">
      <c r="A1453" s="1"/>
      <c r="F1453" s="1"/>
      <c r="G1453" s="4"/>
      <c r="H1453" s="4"/>
    </row>
    <row r="1454" spans="1:8" x14ac:dyDescent="0.15">
      <c r="A1454" s="1"/>
      <c r="F1454" s="1"/>
      <c r="G1454" s="4"/>
      <c r="H1454" s="4"/>
    </row>
    <row r="1455" spans="1:8" x14ac:dyDescent="0.15">
      <c r="A1455" s="1"/>
      <c r="F1455" s="1"/>
      <c r="G1455" s="4"/>
      <c r="H1455" s="4"/>
    </row>
    <row r="1456" spans="1:8" x14ac:dyDescent="0.15">
      <c r="A1456" s="1"/>
      <c r="F1456" s="1"/>
      <c r="G1456" s="4"/>
      <c r="H1456" s="4"/>
    </row>
    <row r="1457" spans="1:8" x14ac:dyDescent="0.15">
      <c r="A1457" s="1"/>
      <c r="F1457" s="1"/>
      <c r="G1457" s="4"/>
      <c r="H1457" s="4"/>
    </row>
    <row r="1458" spans="1:8" x14ac:dyDescent="0.15">
      <c r="A1458" s="1"/>
      <c r="F1458" s="1"/>
      <c r="G1458" s="4"/>
      <c r="H1458" s="4"/>
    </row>
    <row r="1459" spans="1:8" x14ac:dyDescent="0.15">
      <c r="A1459" s="1"/>
      <c r="F1459" s="1"/>
      <c r="G1459" s="4"/>
      <c r="H1459" s="4"/>
    </row>
    <row r="1460" spans="1:8" x14ac:dyDescent="0.15">
      <c r="A1460" s="1"/>
      <c r="F1460" s="1"/>
      <c r="G1460" s="4"/>
      <c r="H1460" s="4"/>
    </row>
    <row r="1461" spans="1:8" x14ac:dyDescent="0.15">
      <c r="A1461" s="1"/>
      <c r="F1461" s="1"/>
      <c r="G1461" s="4"/>
      <c r="H1461" s="4"/>
    </row>
    <row r="1462" spans="1:8" x14ac:dyDescent="0.15">
      <c r="A1462" s="1"/>
      <c r="F1462" s="1"/>
      <c r="G1462" s="4"/>
      <c r="H1462" s="4"/>
    </row>
    <row r="1463" spans="1:8" x14ac:dyDescent="0.15">
      <c r="A1463" s="1"/>
      <c r="F1463" s="1"/>
      <c r="G1463" s="4"/>
      <c r="H1463" s="4"/>
    </row>
    <row r="1464" spans="1:8" x14ac:dyDescent="0.15">
      <c r="A1464" s="1"/>
      <c r="F1464" s="1"/>
      <c r="G1464" s="4"/>
      <c r="H1464" s="4"/>
    </row>
    <row r="1465" spans="1:8" x14ac:dyDescent="0.15">
      <c r="A1465" s="1"/>
      <c r="F1465" s="1"/>
      <c r="G1465" s="4"/>
      <c r="H1465" s="4"/>
    </row>
    <row r="1466" spans="1:8" x14ac:dyDescent="0.15">
      <c r="A1466" s="1"/>
      <c r="F1466" s="1"/>
      <c r="G1466" s="4"/>
      <c r="H1466" s="4"/>
    </row>
    <row r="1467" spans="1:8" x14ac:dyDescent="0.15">
      <c r="A1467" s="1"/>
      <c r="F1467" s="1"/>
      <c r="G1467" s="4"/>
      <c r="H1467" s="4"/>
    </row>
    <row r="1468" spans="1:8" x14ac:dyDescent="0.15">
      <c r="A1468" s="1"/>
      <c r="F1468" s="1"/>
      <c r="G1468" s="4"/>
      <c r="H1468" s="4"/>
    </row>
    <row r="1469" spans="1:8" x14ac:dyDescent="0.15">
      <c r="A1469" s="1"/>
      <c r="F1469" s="1"/>
      <c r="G1469" s="4"/>
      <c r="H1469" s="4"/>
    </row>
    <row r="1470" spans="1:8" x14ac:dyDescent="0.15">
      <c r="A1470" s="1"/>
      <c r="F1470" s="1"/>
      <c r="G1470" s="4"/>
      <c r="H1470" s="4"/>
    </row>
    <row r="1471" spans="1:8" x14ac:dyDescent="0.15">
      <c r="A1471" s="1"/>
      <c r="F1471" s="1"/>
      <c r="G1471" s="4"/>
      <c r="H1471" s="4"/>
    </row>
    <row r="1472" spans="1:8" x14ac:dyDescent="0.15">
      <c r="A1472" s="1"/>
      <c r="F1472" s="1"/>
      <c r="G1472" s="4"/>
      <c r="H1472" s="4"/>
    </row>
    <row r="1473" spans="1:8" x14ac:dyDescent="0.15">
      <c r="A1473" s="1"/>
      <c r="F1473" s="1"/>
      <c r="G1473" s="4"/>
      <c r="H1473" s="4"/>
    </row>
    <row r="1474" spans="1:8" x14ac:dyDescent="0.15">
      <c r="A1474" s="1"/>
      <c r="F1474" s="1"/>
      <c r="G1474" s="4"/>
      <c r="H1474" s="4"/>
    </row>
    <row r="1475" spans="1:8" x14ac:dyDescent="0.15">
      <c r="A1475" s="1"/>
      <c r="F1475" s="1"/>
      <c r="G1475" s="4"/>
      <c r="H1475" s="4"/>
    </row>
    <row r="1476" spans="1:8" x14ac:dyDescent="0.15">
      <c r="A1476" s="1"/>
      <c r="F1476" s="1"/>
      <c r="G1476" s="4"/>
      <c r="H1476" s="4"/>
    </row>
    <row r="1477" spans="1:8" x14ac:dyDescent="0.15">
      <c r="A1477" s="1"/>
      <c r="F1477" s="1"/>
      <c r="G1477" s="4"/>
      <c r="H1477" s="4"/>
    </row>
    <row r="1478" spans="1:8" x14ac:dyDescent="0.15">
      <c r="A1478" s="1"/>
      <c r="F1478" s="1"/>
      <c r="G1478" s="4"/>
      <c r="H1478" s="4"/>
    </row>
    <row r="1479" spans="1:8" x14ac:dyDescent="0.15">
      <c r="A1479" s="1"/>
      <c r="F1479" s="1"/>
      <c r="G1479" s="4"/>
      <c r="H1479" s="4"/>
    </row>
    <row r="1480" spans="1:8" x14ac:dyDescent="0.15">
      <c r="A1480" s="1"/>
      <c r="F1480" s="1"/>
      <c r="G1480" s="4"/>
      <c r="H1480" s="4"/>
    </row>
    <row r="1481" spans="1:8" x14ac:dyDescent="0.15">
      <c r="A1481" s="1"/>
      <c r="F1481" s="1"/>
      <c r="G1481" s="4"/>
      <c r="H1481" s="4"/>
    </row>
    <row r="1482" spans="1:8" x14ac:dyDescent="0.15">
      <c r="A1482" s="1"/>
      <c r="F1482" s="1"/>
      <c r="G1482" s="4"/>
      <c r="H1482" s="4"/>
    </row>
    <row r="1483" spans="1:8" x14ac:dyDescent="0.15">
      <c r="A1483" s="1"/>
      <c r="F1483" s="1"/>
      <c r="G1483" s="4"/>
      <c r="H1483" s="4"/>
    </row>
    <row r="1484" spans="1:8" x14ac:dyDescent="0.15">
      <c r="A1484" s="1"/>
      <c r="F1484" s="1"/>
      <c r="G1484" s="4"/>
      <c r="H1484" s="4"/>
    </row>
    <row r="1485" spans="1:8" x14ac:dyDescent="0.15">
      <c r="A1485" s="1"/>
      <c r="F1485" s="1"/>
      <c r="G1485" s="4"/>
      <c r="H1485" s="4"/>
    </row>
    <row r="1486" spans="1:8" x14ac:dyDescent="0.15">
      <c r="A1486" s="1"/>
      <c r="F1486" s="1"/>
      <c r="G1486" s="4"/>
      <c r="H1486" s="4"/>
    </row>
    <row r="1487" spans="1:8" x14ac:dyDescent="0.15">
      <c r="A1487" s="1"/>
      <c r="F1487" s="1"/>
      <c r="G1487" s="4"/>
      <c r="H1487" s="4"/>
    </row>
    <row r="1488" spans="1:8" x14ac:dyDescent="0.15">
      <c r="A1488" s="1"/>
      <c r="F1488" s="1"/>
      <c r="G1488" s="4"/>
      <c r="H1488" s="4"/>
    </row>
    <row r="1489" spans="1:8" x14ac:dyDescent="0.15">
      <c r="A1489" s="1"/>
      <c r="F1489" s="1"/>
      <c r="G1489" s="4"/>
      <c r="H1489" s="4"/>
    </row>
    <row r="1490" spans="1:8" x14ac:dyDescent="0.15">
      <c r="A1490" s="1"/>
      <c r="F1490" s="1"/>
      <c r="G1490" s="4"/>
      <c r="H1490" s="4"/>
    </row>
    <row r="1491" spans="1:8" x14ac:dyDescent="0.15">
      <c r="A1491" s="1"/>
      <c r="F1491" s="1"/>
      <c r="G1491" s="4"/>
      <c r="H1491" s="4"/>
    </row>
    <row r="1492" spans="1:8" x14ac:dyDescent="0.15">
      <c r="A1492" s="1"/>
      <c r="F1492" s="1"/>
      <c r="G1492" s="4"/>
      <c r="H1492" s="4"/>
    </row>
    <row r="1493" spans="1:8" x14ac:dyDescent="0.15">
      <c r="A1493" s="1"/>
      <c r="F1493" s="1"/>
      <c r="G1493" s="4"/>
      <c r="H1493" s="4"/>
    </row>
    <row r="1494" spans="1:8" x14ac:dyDescent="0.15">
      <c r="A1494" s="1"/>
      <c r="F1494" s="1"/>
      <c r="G1494" s="4"/>
      <c r="H1494" s="4"/>
    </row>
    <row r="1495" spans="1:8" x14ac:dyDescent="0.15">
      <c r="A1495" s="1"/>
      <c r="F1495" s="1"/>
      <c r="G1495" s="4"/>
      <c r="H1495" s="4"/>
    </row>
    <row r="1496" spans="1:8" x14ac:dyDescent="0.15">
      <c r="A1496" s="1"/>
      <c r="F1496" s="1"/>
      <c r="G1496" s="4"/>
      <c r="H1496" s="4"/>
    </row>
    <row r="1497" spans="1:8" x14ac:dyDescent="0.15">
      <c r="A1497" s="1"/>
      <c r="F1497" s="1"/>
      <c r="G1497" s="4"/>
      <c r="H1497" s="4"/>
    </row>
    <row r="1498" spans="1:8" x14ac:dyDescent="0.15">
      <c r="A1498" s="1"/>
      <c r="F1498" s="1"/>
      <c r="G1498" s="4"/>
      <c r="H1498" s="4"/>
    </row>
    <row r="1499" spans="1:8" x14ac:dyDescent="0.15">
      <c r="A1499" s="1"/>
      <c r="F1499" s="1"/>
      <c r="G1499" s="4"/>
      <c r="H1499" s="4"/>
    </row>
    <row r="1500" spans="1:8" x14ac:dyDescent="0.15">
      <c r="A1500" s="1"/>
      <c r="F1500" s="1"/>
      <c r="G1500" s="4"/>
      <c r="H1500" s="4"/>
    </row>
    <row r="1501" spans="1:8" x14ac:dyDescent="0.15">
      <c r="A1501" s="1"/>
      <c r="F1501" s="1"/>
      <c r="G1501" s="4"/>
      <c r="H1501" s="4"/>
    </row>
    <row r="1502" spans="1:8" x14ac:dyDescent="0.15">
      <c r="A1502" s="1"/>
      <c r="F1502" s="1"/>
      <c r="G1502" s="4"/>
      <c r="H1502" s="4"/>
    </row>
    <row r="1503" spans="1:8" x14ac:dyDescent="0.15">
      <c r="A1503" s="1"/>
      <c r="F1503" s="1"/>
      <c r="G1503" s="4"/>
      <c r="H1503" s="4"/>
    </row>
    <row r="1504" spans="1:8" x14ac:dyDescent="0.15">
      <c r="A1504" s="1"/>
      <c r="F1504" s="1"/>
      <c r="G1504" s="4"/>
      <c r="H1504" s="4"/>
    </row>
    <row r="1505" spans="1:8" x14ac:dyDescent="0.15">
      <c r="A1505" s="1"/>
      <c r="F1505" s="1"/>
      <c r="G1505" s="4"/>
      <c r="H1505" s="4"/>
    </row>
    <row r="1506" spans="1:8" x14ac:dyDescent="0.15">
      <c r="A1506" s="1"/>
      <c r="F1506" s="1"/>
      <c r="G1506" s="4"/>
      <c r="H1506" s="4"/>
    </row>
    <row r="1507" spans="1:8" x14ac:dyDescent="0.15">
      <c r="A1507" s="1"/>
      <c r="F1507" s="1"/>
      <c r="G1507" s="4"/>
      <c r="H1507" s="4"/>
    </row>
    <row r="1508" spans="1:8" x14ac:dyDescent="0.15">
      <c r="A1508" s="1"/>
      <c r="F1508" s="1"/>
      <c r="G1508" s="4"/>
      <c r="H1508" s="4"/>
    </row>
    <row r="1509" spans="1:8" x14ac:dyDescent="0.15">
      <c r="A1509" s="1"/>
      <c r="F1509" s="1"/>
      <c r="G1509" s="4"/>
      <c r="H1509" s="4"/>
    </row>
    <row r="1510" spans="1:8" x14ac:dyDescent="0.15">
      <c r="A1510" s="1"/>
      <c r="F1510" s="1"/>
      <c r="G1510" s="4"/>
      <c r="H1510" s="4"/>
    </row>
    <row r="1511" spans="1:8" x14ac:dyDescent="0.15">
      <c r="A1511" s="1"/>
      <c r="F1511" s="1"/>
      <c r="G1511" s="4"/>
      <c r="H1511" s="4"/>
    </row>
    <row r="1512" spans="1:8" x14ac:dyDescent="0.15">
      <c r="A1512" s="1"/>
      <c r="F1512" s="1"/>
      <c r="G1512" s="4"/>
      <c r="H1512" s="4"/>
    </row>
    <row r="1513" spans="1:8" x14ac:dyDescent="0.15">
      <c r="A1513" s="1"/>
      <c r="F1513" s="1"/>
      <c r="G1513" s="4"/>
      <c r="H1513" s="4"/>
    </row>
    <row r="1514" spans="1:8" x14ac:dyDescent="0.15">
      <c r="A1514" s="1"/>
      <c r="F1514" s="1"/>
      <c r="G1514" s="4"/>
      <c r="H1514" s="4"/>
    </row>
    <row r="1515" spans="1:8" x14ac:dyDescent="0.15">
      <c r="A1515" s="1"/>
      <c r="F1515" s="1"/>
      <c r="G1515" s="4"/>
      <c r="H1515" s="4"/>
    </row>
    <row r="1516" spans="1:8" x14ac:dyDescent="0.15">
      <c r="A1516" s="1"/>
      <c r="F1516" s="1"/>
      <c r="G1516" s="4"/>
      <c r="H1516" s="4"/>
    </row>
    <row r="1517" spans="1:8" x14ac:dyDescent="0.15">
      <c r="A1517" s="1"/>
      <c r="F1517" s="1"/>
      <c r="G1517" s="4"/>
      <c r="H1517" s="4"/>
    </row>
    <row r="1518" spans="1:8" x14ac:dyDescent="0.15">
      <c r="A1518" s="1"/>
      <c r="F1518" s="1"/>
      <c r="G1518" s="4"/>
      <c r="H1518" s="4"/>
    </row>
    <row r="1519" spans="1:8" x14ac:dyDescent="0.15">
      <c r="A1519" s="1"/>
      <c r="F1519" s="1"/>
      <c r="G1519" s="4"/>
      <c r="H1519" s="4"/>
    </row>
    <row r="1520" spans="1:8" x14ac:dyDescent="0.15">
      <c r="A1520" s="1"/>
      <c r="F1520" s="1"/>
      <c r="G1520" s="4"/>
      <c r="H1520" s="4"/>
    </row>
    <row r="1521" spans="1:8" x14ac:dyDescent="0.15">
      <c r="A1521" s="1"/>
      <c r="F1521" s="1"/>
      <c r="G1521" s="4"/>
      <c r="H1521" s="4"/>
    </row>
    <row r="1522" spans="1:8" x14ac:dyDescent="0.15">
      <c r="A1522" s="1"/>
      <c r="F1522" s="1"/>
      <c r="G1522" s="4"/>
      <c r="H1522" s="4"/>
    </row>
    <row r="1523" spans="1:8" x14ac:dyDescent="0.15">
      <c r="A1523" s="1"/>
      <c r="F1523" s="1"/>
      <c r="G1523" s="4"/>
      <c r="H1523" s="4"/>
    </row>
    <row r="1524" spans="1:8" x14ac:dyDescent="0.15">
      <c r="A1524" s="1"/>
      <c r="F1524" s="1"/>
      <c r="G1524" s="4"/>
      <c r="H1524" s="4"/>
    </row>
    <row r="1525" spans="1:8" x14ac:dyDescent="0.15">
      <c r="A1525" s="1"/>
      <c r="F1525" s="1"/>
      <c r="G1525" s="4"/>
      <c r="H1525" s="4"/>
    </row>
    <row r="1526" spans="1:8" x14ac:dyDescent="0.15">
      <c r="A1526" s="1"/>
      <c r="F1526" s="1"/>
      <c r="G1526" s="4"/>
      <c r="H1526" s="4"/>
    </row>
    <row r="1527" spans="1:8" x14ac:dyDescent="0.15">
      <c r="A1527" s="1"/>
      <c r="F1527" s="1"/>
      <c r="G1527" s="4"/>
      <c r="H1527" s="4"/>
    </row>
    <row r="1528" spans="1:8" x14ac:dyDescent="0.15">
      <c r="A1528" s="1"/>
      <c r="F1528" s="1"/>
      <c r="G1528" s="4"/>
      <c r="H1528" s="4"/>
    </row>
    <row r="1529" spans="1:8" x14ac:dyDescent="0.15">
      <c r="A1529" s="1"/>
      <c r="F1529" s="1"/>
      <c r="G1529" s="4"/>
      <c r="H1529" s="4"/>
    </row>
    <row r="1530" spans="1:8" x14ac:dyDescent="0.15">
      <c r="A1530" s="1"/>
      <c r="F1530" s="1"/>
      <c r="G1530" s="4"/>
      <c r="H1530" s="4"/>
    </row>
    <row r="1531" spans="1:8" x14ac:dyDescent="0.15">
      <c r="A1531" s="1"/>
      <c r="F1531" s="1"/>
      <c r="G1531" s="4"/>
      <c r="H1531" s="4"/>
    </row>
    <row r="1532" spans="1:8" x14ac:dyDescent="0.15">
      <c r="A1532" s="1"/>
      <c r="F1532" s="1"/>
      <c r="G1532" s="4"/>
      <c r="H1532" s="4"/>
    </row>
    <row r="1533" spans="1:8" x14ac:dyDescent="0.15">
      <c r="A1533" s="1"/>
      <c r="F1533" s="1"/>
      <c r="G1533" s="4"/>
      <c r="H1533" s="4"/>
    </row>
    <row r="1534" spans="1:8" x14ac:dyDescent="0.15">
      <c r="A1534" s="1"/>
      <c r="F1534" s="1"/>
      <c r="G1534" s="4"/>
      <c r="H1534" s="4"/>
    </row>
    <row r="1535" spans="1:8" x14ac:dyDescent="0.15">
      <c r="A1535" s="1"/>
      <c r="F1535" s="1"/>
      <c r="G1535" s="4"/>
      <c r="H1535" s="4"/>
    </row>
    <row r="1536" spans="1:8" x14ac:dyDescent="0.15">
      <c r="A1536" s="1"/>
      <c r="F1536" s="1"/>
      <c r="G1536" s="4"/>
      <c r="H1536" s="4"/>
    </row>
    <row r="1537" spans="1:8" x14ac:dyDescent="0.15">
      <c r="A1537" s="1"/>
      <c r="F1537" s="1"/>
      <c r="G1537" s="4"/>
      <c r="H1537" s="4"/>
    </row>
    <row r="1538" spans="1:8" x14ac:dyDescent="0.15">
      <c r="A1538" s="1"/>
      <c r="F1538" s="1"/>
      <c r="G1538" s="4"/>
      <c r="H1538" s="4"/>
    </row>
    <row r="1539" spans="1:8" x14ac:dyDescent="0.15">
      <c r="A1539" s="1"/>
      <c r="F1539" s="1"/>
      <c r="G1539" s="4"/>
      <c r="H1539" s="4"/>
    </row>
    <row r="1540" spans="1:8" x14ac:dyDescent="0.15">
      <c r="A1540" s="1"/>
      <c r="F1540" s="1"/>
      <c r="G1540" s="4"/>
      <c r="H1540" s="4"/>
    </row>
    <row r="1541" spans="1:8" x14ac:dyDescent="0.15">
      <c r="A1541" s="1"/>
      <c r="F1541" s="1"/>
      <c r="G1541" s="4"/>
      <c r="H1541" s="4"/>
    </row>
    <row r="1542" spans="1:8" x14ac:dyDescent="0.15">
      <c r="A1542" s="1"/>
      <c r="F1542" s="1"/>
      <c r="G1542" s="4"/>
      <c r="H1542" s="4"/>
    </row>
    <row r="1543" spans="1:8" x14ac:dyDescent="0.15">
      <c r="A1543" s="1"/>
      <c r="F1543" s="1"/>
      <c r="G1543" s="4"/>
      <c r="H1543" s="4"/>
    </row>
    <row r="1544" spans="1:8" x14ac:dyDescent="0.15">
      <c r="A1544" s="1"/>
      <c r="F1544" s="1"/>
      <c r="G1544" s="4"/>
      <c r="H1544" s="4"/>
    </row>
    <row r="1545" spans="1:8" x14ac:dyDescent="0.15">
      <c r="A1545" s="1"/>
      <c r="F1545" s="1"/>
      <c r="G1545" s="4"/>
      <c r="H1545" s="4"/>
    </row>
    <row r="1546" spans="1:8" x14ac:dyDescent="0.15">
      <c r="A1546" s="1"/>
      <c r="F1546" s="1"/>
      <c r="G1546" s="4"/>
      <c r="H1546" s="4"/>
    </row>
    <row r="1547" spans="1:8" x14ac:dyDescent="0.15">
      <c r="A1547" s="1"/>
      <c r="F1547" s="1"/>
      <c r="G1547" s="4"/>
      <c r="H1547" s="4"/>
    </row>
    <row r="1548" spans="1:8" x14ac:dyDescent="0.15">
      <c r="A1548" s="1"/>
      <c r="F1548" s="1"/>
      <c r="G1548" s="4"/>
      <c r="H1548" s="4"/>
    </row>
    <row r="1549" spans="1:8" x14ac:dyDescent="0.15">
      <c r="A1549" s="1"/>
      <c r="F1549" s="1"/>
      <c r="G1549" s="4"/>
      <c r="H1549" s="4"/>
    </row>
    <row r="1550" spans="1:8" x14ac:dyDescent="0.15">
      <c r="A1550" s="1"/>
      <c r="F1550" s="1"/>
      <c r="G1550" s="4"/>
      <c r="H1550" s="4"/>
    </row>
    <row r="1551" spans="1:8" x14ac:dyDescent="0.15">
      <c r="A1551" s="1"/>
      <c r="F1551" s="1"/>
      <c r="G1551" s="4"/>
      <c r="H1551" s="4"/>
    </row>
    <row r="1552" spans="1:8" x14ac:dyDescent="0.15">
      <c r="A1552" s="1"/>
      <c r="F1552" s="1"/>
      <c r="G1552" s="4"/>
      <c r="H1552" s="4"/>
    </row>
    <row r="1553" spans="1:8" x14ac:dyDescent="0.15">
      <c r="A1553" s="1"/>
      <c r="F1553" s="1"/>
      <c r="G1553" s="4"/>
      <c r="H1553" s="4"/>
    </row>
    <row r="1554" spans="1:8" x14ac:dyDescent="0.15">
      <c r="A1554" s="1"/>
      <c r="F1554" s="1"/>
      <c r="G1554" s="4"/>
      <c r="H1554" s="4"/>
    </row>
    <row r="1555" spans="1:8" x14ac:dyDescent="0.15">
      <c r="A1555" s="1"/>
      <c r="F1555" s="1"/>
      <c r="G1555" s="4"/>
      <c r="H1555" s="4"/>
    </row>
    <row r="1556" spans="1:8" x14ac:dyDescent="0.15">
      <c r="A1556" s="1"/>
      <c r="F1556" s="1"/>
      <c r="G1556" s="4"/>
      <c r="H1556" s="4"/>
    </row>
    <row r="1557" spans="1:8" x14ac:dyDescent="0.15">
      <c r="A1557" s="1"/>
      <c r="F1557" s="1"/>
      <c r="G1557" s="4"/>
      <c r="H1557" s="4"/>
    </row>
    <row r="1558" spans="1:8" x14ac:dyDescent="0.15">
      <c r="A1558" s="1"/>
      <c r="F1558" s="1"/>
      <c r="G1558" s="4"/>
      <c r="H1558" s="4"/>
    </row>
    <row r="1559" spans="1:8" x14ac:dyDescent="0.15">
      <c r="A1559" s="1"/>
      <c r="F1559" s="1"/>
      <c r="G1559" s="4"/>
      <c r="H1559" s="4"/>
    </row>
    <row r="1560" spans="1:8" x14ac:dyDescent="0.15">
      <c r="A1560" s="1"/>
      <c r="F1560" s="1"/>
      <c r="G1560" s="4"/>
      <c r="H1560" s="4"/>
    </row>
    <row r="1561" spans="1:8" x14ac:dyDescent="0.15">
      <c r="A1561" s="1"/>
      <c r="F1561" s="1"/>
      <c r="G1561" s="4"/>
      <c r="H1561" s="4"/>
    </row>
    <row r="1562" spans="1:8" x14ac:dyDescent="0.15">
      <c r="A1562" s="1"/>
      <c r="F1562" s="1"/>
      <c r="G1562" s="4"/>
      <c r="H1562" s="4"/>
    </row>
    <row r="1563" spans="1:8" x14ac:dyDescent="0.15">
      <c r="A1563" s="1"/>
      <c r="F1563" s="1"/>
      <c r="G1563" s="4"/>
      <c r="H1563" s="4"/>
    </row>
    <row r="1564" spans="1:8" x14ac:dyDescent="0.15">
      <c r="A1564" s="1"/>
      <c r="F1564" s="1"/>
      <c r="G1564" s="4"/>
      <c r="H1564" s="4"/>
    </row>
    <row r="1565" spans="1:8" x14ac:dyDescent="0.15">
      <c r="A1565" s="1"/>
      <c r="F1565" s="1"/>
      <c r="G1565" s="4"/>
      <c r="H1565" s="4"/>
    </row>
    <row r="1566" spans="1:8" x14ac:dyDescent="0.15">
      <c r="A1566" s="1"/>
      <c r="F1566" s="1"/>
      <c r="G1566" s="4"/>
      <c r="H1566" s="4"/>
    </row>
    <row r="1567" spans="1:8" x14ac:dyDescent="0.15">
      <c r="A1567" s="1"/>
      <c r="F1567" s="1"/>
      <c r="G1567" s="4"/>
      <c r="H1567" s="4"/>
    </row>
    <row r="1568" spans="1:8" x14ac:dyDescent="0.15">
      <c r="A1568" s="1"/>
      <c r="F1568" s="1"/>
      <c r="G1568" s="4"/>
      <c r="H1568" s="4"/>
    </row>
    <row r="1569" spans="1:8" x14ac:dyDescent="0.15">
      <c r="A1569" s="1"/>
      <c r="F1569" s="1"/>
      <c r="G1569" s="4"/>
      <c r="H1569" s="4"/>
    </row>
    <row r="1570" spans="1:8" x14ac:dyDescent="0.15">
      <c r="A1570" s="1"/>
      <c r="F1570" s="1"/>
      <c r="G1570" s="4"/>
      <c r="H1570" s="4"/>
    </row>
    <row r="1571" spans="1:8" x14ac:dyDescent="0.15">
      <c r="A1571" s="1"/>
      <c r="F1571" s="1"/>
      <c r="G1571" s="4"/>
      <c r="H1571" s="4"/>
    </row>
    <row r="1572" spans="1:8" x14ac:dyDescent="0.15">
      <c r="A1572" s="1"/>
      <c r="F1572" s="1"/>
      <c r="G1572" s="4"/>
      <c r="H1572" s="4"/>
    </row>
    <row r="1573" spans="1:8" x14ac:dyDescent="0.15">
      <c r="A1573" s="1"/>
      <c r="F1573" s="1"/>
      <c r="G1573" s="4"/>
      <c r="H1573" s="4"/>
    </row>
    <row r="1574" spans="1:8" x14ac:dyDescent="0.15">
      <c r="A1574" s="1"/>
      <c r="F1574" s="1"/>
      <c r="G1574" s="4"/>
      <c r="H1574" s="4"/>
    </row>
    <row r="1575" spans="1:8" x14ac:dyDescent="0.15">
      <c r="A1575" s="1"/>
      <c r="F1575" s="1"/>
      <c r="G1575" s="4"/>
      <c r="H1575" s="4"/>
    </row>
    <row r="1576" spans="1:8" x14ac:dyDescent="0.15">
      <c r="A1576" s="1"/>
      <c r="F1576" s="1"/>
      <c r="G1576" s="4"/>
      <c r="H1576" s="4"/>
    </row>
    <row r="1577" spans="1:8" x14ac:dyDescent="0.15">
      <c r="A1577" s="1"/>
      <c r="F1577" s="1"/>
      <c r="G1577" s="4"/>
      <c r="H1577" s="4"/>
    </row>
    <row r="1578" spans="1:8" x14ac:dyDescent="0.15">
      <c r="A1578" s="1"/>
      <c r="F1578" s="1"/>
      <c r="G1578" s="4"/>
      <c r="H1578" s="4"/>
    </row>
    <row r="1579" spans="1:8" x14ac:dyDescent="0.15">
      <c r="A1579" s="1"/>
      <c r="F1579" s="1"/>
      <c r="G1579" s="4"/>
      <c r="H1579" s="4"/>
    </row>
    <row r="1580" spans="1:8" x14ac:dyDescent="0.15">
      <c r="A1580" s="1"/>
      <c r="F1580" s="1"/>
      <c r="G1580" s="4"/>
      <c r="H1580" s="4"/>
    </row>
    <row r="1581" spans="1:8" x14ac:dyDescent="0.15">
      <c r="A1581" s="1"/>
      <c r="F1581" s="1"/>
      <c r="G1581" s="4"/>
      <c r="H1581" s="4"/>
    </row>
    <row r="1582" spans="1:8" x14ac:dyDescent="0.15">
      <c r="A1582" s="1"/>
      <c r="F1582" s="1"/>
      <c r="G1582" s="4"/>
      <c r="H1582" s="4"/>
    </row>
    <row r="1583" spans="1:8" x14ac:dyDescent="0.15">
      <c r="A1583" s="1"/>
      <c r="F1583" s="1"/>
      <c r="G1583" s="4"/>
      <c r="H1583" s="4"/>
    </row>
    <row r="1584" spans="1:8" x14ac:dyDescent="0.15">
      <c r="A1584" s="1"/>
      <c r="F1584" s="1"/>
      <c r="G1584" s="4"/>
      <c r="H1584" s="4"/>
    </row>
    <row r="1585" spans="1:8" x14ac:dyDescent="0.15">
      <c r="A1585" s="1"/>
      <c r="F1585" s="1"/>
      <c r="G1585" s="4"/>
      <c r="H1585" s="4"/>
    </row>
    <row r="1586" spans="1:8" x14ac:dyDescent="0.15">
      <c r="A1586" s="1"/>
      <c r="F1586" s="1"/>
      <c r="G1586" s="4"/>
      <c r="H1586" s="4"/>
    </row>
    <row r="1587" spans="1:8" x14ac:dyDescent="0.15">
      <c r="A1587" s="1"/>
      <c r="F1587" s="1"/>
      <c r="G1587" s="4"/>
      <c r="H1587" s="4"/>
    </row>
    <row r="1588" spans="1:8" x14ac:dyDescent="0.15">
      <c r="A1588" s="1"/>
      <c r="F1588" s="1"/>
      <c r="G1588" s="4"/>
      <c r="H1588" s="4"/>
    </row>
    <row r="1589" spans="1:8" x14ac:dyDescent="0.15">
      <c r="A1589" s="1"/>
      <c r="F1589" s="1"/>
      <c r="G1589" s="4"/>
      <c r="H1589" s="4"/>
    </row>
    <row r="1590" spans="1:8" x14ac:dyDescent="0.15">
      <c r="A1590" s="1"/>
      <c r="F1590" s="1"/>
      <c r="G1590" s="4"/>
      <c r="H1590" s="4"/>
    </row>
    <row r="1591" spans="1:8" x14ac:dyDescent="0.15">
      <c r="A1591" s="1"/>
      <c r="F1591" s="1"/>
      <c r="G1591" s="4"/>
      <c r="H1591" s="4"/>
    </row>
    <row r="1592" spans="1:8" x14ac:dyDescent="0.15">
      <c r="A1592" s="1"/>
      <c r="F1592" s="1"/>
      <c r="G1592" s="4"/>
      <c r="H1592" s="4"/>
    </row>
    <row r="1593" spans="1:8" x14ac:dyDescent="0.15">
      <c r="A1593" s="1"/>
      <c r="F1593" s="1"/>
      <c r="G1593" s="4"/>
      <c r="H1593" s="4"/>
    </row>
    <row r="1594" spans="1:8" x14ac:dyDescent="0.15">
      <c r="A1594" s="1"/>
      <c r="F1594" s="1"/>
      <c r="G1594" s="4"/>
      <c r="H1594" s="4"/>
    </row>
    <row r="1595" spans="1:8" x14ac:dyDescent="0.15">
      <c r="A1595" s="1"/>
      <c r="F1595" s="1"/>
      <c r="G1595" s="4"/>
      <c r="H1595" s="4"/>
    </row>
    <row r="1596" spans="1:8" x14ac:dyDescent="0.15">
      <c r="A1596" s="1"/>
      <c r="F1596" s="1"/>
      <c r="G1596" s="4"/>
      <c r="H1596" s="4"/>
    </row>
    <row r="1597" spans="1:8" x14ac:dyDescent="0.15">
      <c r="A1597" s="1"/>
      <c r="F1597" s="1"/>
      <c r="G1597" s="4"/>
      <c r="H1597" s="4"/>
    </row>
    <row r="1598" spans="1:8" x14ac:dyDescent="0.15">
      <c r="A1598" s="1"/>
      <c r="F1598" s="1"/>
      <c r="G1598" s="4"/>
      <c r="H1598" s="4"/>
    </row>
    <row r="1599" spans="1:8" x14ac:dyDescent="0.15">
      <c r="A1599" s="1"/>
      <c r="F1599" s="1"/>
      <c r="G1599" s="4"/>
      <c r="H1599" s="4"/>
    </row>
    <row r="1600" spans="1:8" x14ac:dyDescent="0.15">
      <c r="A1600" s="1"/>
      <c r="F1600" s="1"/>
      <c r="G1600" s="4"/>
      <c r="H1600" s="4"/>
    </row>
    <row r="1601" spans="1:8" x14ac:dyDescent="0.15">
      <c r="A1601" s="1"/>
      <c r="F1601" s="1"/>
      <c r="G1601" s="4"/>
      <c r="H1601" s="4"/>
    </row>
    <row r="1602" spans="1:8" x14ac:dyDescent="0.15">
      <c r="A1602" s="1"/>
      <c r="F1602" s="1"/>
      <c r="G1602" s="4"/>
      <c r="H1602" s="4"/>
    </row>
    <row r="1603" spans="1:8" x14ac:dyDescent="0.15">
      <c r="A1603" s="1"/>
      <c r="F1603" s="1"/>
      <c r="G1603" s="4"/>
      <c r="H1603" s="4"/>
    </row>
    <row r="1604" spans="1:8" x14ac:dyDescent="0.15">
      <c r="A1604" s="1"/>
      <c r="F1604" s="1"/>
      <c r="G1604" s="4"/>
      <c r="H1604" s="4"/>
    </row>
    <row r="1605" spans="1:8" x14ac:dyDescent="0.15">
      <c r="A1605" s="1"/>
      <c r="F1605" s="1"/>
      <c r="G1605" s="4"/>
      <c r="H1605" s="4"/>
    </row>
    <row r="1606" spans="1:8" x14ac:dyDescent="0.15">
      <c r="A1606" s="1"/>
      <c r="F1606" s="1"/>
      <c r="G1606" s="4"/>
      <c r="H1606" s="4"/>
    </row>
    <row r="1607" spans="1:8" x14ac:dyDescent="0.15">
      <c r="A1607" s="1"/>
      <c r="F1607" s="1"/>
      <c r="G1607" s="4"/>
      <c r="H1607" s="4"/>
    </row>
    <row r="1608" spans="1:8" x14ac:dyDescent="0.15">
      <c r="A1608" s="1"/>
      <c r="F1608" s="1"/>
      <c r="G1608" s="4"/>
      <c r="H1608" s="4"/>
    </row>
    <row r="1609" spans="1:8" x14ac:dyDescent="0.15">
      <c r="A1609" s="1"/>
      <c r="F1609" s="1"/>
      <c r="G1609" s="4"/>
      <c r="H1609" s="4"/>
    </row>
    <row r="1610" spans="1:8" x14ac:dyDescent="0.15">
      <c r="A1610" s="1"/>
      <c r="F1610" s="1"/>
      <c r="G1610" s="4"/>
      <c r="H1610" s="4"/>
    </row>
    <row r="1611" spans="1:8" x14ac:dyDescent="0.15">
      <c r="A1611" s="1"/>
      <c r="F1611" s="1"/>
      <c r="G1611" s="4"/>
      <c r="H1611" s="4"/>
    </row>
    <row r="1612" spans="1:8" x14ac:dyDescent="0.15">
      <c r="A1612" s="1"/>
      <c r="F1612" s="1"/>
      <c r="G1612" s="4"/>
      <c r="H1612" s="4"/>
    </row>
    <row r="1613" spans="1:8" x14ac:dyDescent="0.15">
      <c r="A1613" s="1"/>
      <c r="F1613" s="1"/>
      <c r="G1613" s="4"/>
      <c r="H1613" s="4"/>
    </row>
    <row r="1614" spans="1:8" x14ac:dyDescent="0.15">
      <c r="A1614" s="1"/>
      <c r="F1614" s="1"/>
      <c r="G1614" s="4"/>
      <c r="H1614" s="4"/>
    </row>
    <row r="1615" spans="1:8" x14ac:dyDescent="0.15">
      <c r="A1615" s="1"/>
      <c r="F1615" s="1"/>
      <c r="G1615" s="4"/>
      <c r="H1615" s="4"/>
    </row>
    <row r="1616" spans="1:8" x14ac:dyDescent="0.15">
      <c r="A1616" s="1"/>
      <c r="F1616" s="1"/>
      <c r="G1616" s="4"/>
      <c r="H1616" s="4"/>
    </row>
    <row r="1617" spans="1:8" x14ac:dyDescent="0.15">
      <c r="A1617" s="1"/>
      <c r="F1617" s="1"/>
      <c r="G1617" s="4"/>
      <c r="H1617" s="4"/>
    </row>
    <row r="1618" spans="1:8" x14ac:dyDescent="0.15">
      <c r="A1618" s="1"/>
      <c r="F1618" s="1"/>
      <c r="G1618" s="4"/>
      <c r="H1618" s="4"/>
    </row>
    <row r="1619" spans="1:8" x14ac:dyDescent="0.15">
      <c r="A1619" s="1"/>
      <c r="F1619" s="1"/>
      <c r="G1619" s="4"/>
      <c r="H1619" s="4"/>
    </row>
    <row r="1620" spans="1:8" x14ac:dyDescent="0.15">
      <c r="A1620" s="1"/>
      <c r="F1620" s="1"/>
      <c r="G1620" s="4"/>
      <c r="H1620" s="4"/>
    </row>
    <row r="1621" spans="1:8" x14ac:dyDescent="0.15">
      <c r="A1621" s="1"/>
      <c r="F1621" s="1"/>
      <c r="G1621" s="4"/>
      <c r="H1621" s="4"/>
    </row>
    <row r="1622" spans="1:8" x14ac:dyDescent="0.15">
      <c r="A1622" s="1"/>
      <c r="F1622" s="1"/>
      <c r="G1622" s="4"/>
      <c r="H1622" s="4"/>
    </row>
    <row r="1623" spans="1:8" x14ac:dyDescent="0.15">
      <c r="A1623" s="1"/>
      <c r="F1623" s="1"/>
      <c r="G1623" s="4"/>
      <c r="H1623" s="4"/>
    </row>
    <row r="1624" spans="1:8" x14ac:dyDescent="0.15">
      <c r="A1624" s="1"/>
      <c r="F1624" s="1"/>
      <c r="G1624" s="4"/>
      <c r="H1624" s="4"/>
    </row>
    <row r="1625" spans="1:8" x14ac:dyDescent="0.15">
      <c r="A1625" s="1"/>
      <c r="F1625" s="1"/>
      <c r="G1625" s="4"/>
      <c r="H1625" s="4"/>
    </row>
    <row r="1626" spans="1:8" x14ac:dyDescent="0.15">
      <c r="A1626" s="1"/>
      <c r="F1626" s="1"/>
      <c r="G1626" s="4"/>
      <c r="H1626" s="4"/>
    </row>
    <row r="1627" spans="1:8" x14ac:dyDescent="0.15">
      <c r="A1627" s="1"/>
      <c r="F1627" s="1"/>
      <c r="G1627" s="4"/>
      <c r="H1627" s="4"/>
    </row>
    <row r="1628" spans="1:8" x14ac:dyDescent="0.15">
      <c r="A1628" s="1"/>
      <c r="F1628" s="1"/>
      <c r="G1628" s="4"/>
      <c r="H1628" s="4"/>
    </row>
    <row r="1629" spans="1:8" x14ac:dyDescent="0.15">
      <c r="A1629" s="1"/>
      <c r="F1629" s="1"/>
      <c r="G1629" s="4"/>
      <c r="H1629" s="4"/>
    </row>
    <row r="1630" spans="1:8" x14ac:dyDescent="0.15">
      <c r="A1630" s="1"/>
      <c r="F1630" s="1"/>
      <c r="G1630" s="4"/>
      <c r="H1630" s="4"/>
    </row>
    <row r="1631" spans="1:8" x14ac:dyDescent="0.15">
      <c r="A1631" s="1"/>
      <c r="F1631" s="1"/>
      <c r="G1631" s="4"/>
      <c r="H1631" s="4"/>
    </row>
    <row r="1632" spans="1:8" x14ac:dyDescent="0.15">
      <c r="A1632" s="1"/>
      <c r="F1632" s="1"/>
      <c r="G1632" s="4"/>
      <c r="H1632" s="4"/>
    </row>
    <row r="1633" spans="1:8" x14ac:dyDescent="0.15">
      <c r="A1633" s="1"/>
      <c r="F1633" s="1"/>
      <c r="G1633" s="4"/>
      <c r="H1633" s="4"/>
    </row>
    <row r="1634" spans="1:8" x14ac:dyDescent="0.15">
      <c r="A1634" s="1"/>
      <c r="F1634" s="1"/>
      <c r="G1634" s="4"/>
      <c r="H1634" s="4"/>
    </row>
    <row r="1635" spans="1:8" x14ac:dyDescent="0.15">
      <c r="A1635" s="1"/>
      <c r="F1635" s="1"/>
      <c r="G1635" s="4"/>
      <c r="H1635" s="4"/>
    </row>
    <row r="1636" spans="1:8" x14ac:dyDescent="0.15">
      <c r="A1636" s="1"/>
      <c r="F1636" s="1"/>
      <c r="G1636" s="4"/>
      <c r="H1636" s="4"/>
    </row>
    <row r="1637" spans="1:8" x14ac:dyDescent="0.15">
      <c r="A1637" s="1"/>
      <c r="F1637" s="1"/>
      <c r="G1637" s="4"/>
      <c r="H1637" s="4"/>
    </row>
    <row r="1638" spans="1:8" x14ac:dyDescent="0.15">
      <c r="A1638" s="1"/>
      <c r="F1638" s="1"/>
      <c r="G1638" s="4"/>
      <c r="H1638" s="4"/>
    </row>
    <row r="1639" spans="1:8" x14ac:dyDescent="0.15">
      <c r="A1639" s="1"/>
      <c r="F1639" s="1"/>
      <c r="G1639" s="4"/>
      <c r="H1639" s="4"/>
    </row>
    <row r="1640" spans="1:8" x14ac:dyDescent="0.15">
      <c r="A1640" s="1"/>
      <c r="F1640" s="1"/>
      <c r="G1640" s="4"/>
      <c r="H1640" s="4"/>
    </row>
    <row r="1641" spans="1:8" x14ac:dyDescent="0.15">
      <c r="A1641" s="1"/>
      <c r="F1641" s="1"/>
      <c r="G1641" s="4"/>
      <c r="H1641" s="4"/>
    </row>
    <row r="1642" spans="1:8" x14ac:dyDescent="0.15">
      <c r="A1642" s="1"/>
      <c r="F1642" s="1"/>
      <c r="G1642" s="4"/>
      <c r="H1642" s="4"/>
    </row>
    <row r="1643" spans="1:8" x14ac:dyDescent="0.15">
      <c r="A1643" s="1"/>
      <c r="F1643" s="1"/>
      <c r="G1643" s="4"/>
      <c r="H1643" s="4"/>
    </row>
    <row r="1644" spans="1:8" x14ac:dyDescent="0.15">
      <c r="A1644" s="1"/>
      <c r="F1644" s="1"/>
      <c r="G1644" s="4"/>
      <c r="H1644" s="4"/>
    </row>
    <row r="1645" spans="1:8" x14ac:dyDescent="0.15">
      <c r="A1645" s="1"/>
      <c r="F1645" s="1"/>
      <c r="G1645" s="4"/>
      <c r="H1645" s="4"/>
    </row>
    <row r="1646" spans="1:8" x14ac:dyDescent="0.15">
      <c r="A1646" s="1"/>
      <c r="F1646" s="1"/>
      <c r="G1646" s="4"/>
      <c r="H1646" s="4"/>
    </row>
    <row r="1647" spans="1:8" x14ac:dyDescent="0.15">
      <c r="A1647" s="1"/>
      <c r="F1647" s="1"/>
      <c r="G1647" s="4"/>
      <c r="H1647" s="4"/>
    </row>
    <row r="1648" spans="1:8" x14ac:dyDescent="0.15">
      <c r="A1648" s="1"/>
      <c r="F1648" s="1"/>
      <c r="G1648" s="4"/>
      <c r="H1648" s="4"/>
    </row>
    <row r="1649" spans="1:8" x14ac:dyDescent="0.15">
      <c r="A1649" s="1"/>
      <c r="F1649" s="1"/>
      <c r="G1649" s="4"/>
      <c r="H1649" s="4"/>
    </row>
    <row r="1650" spans="1:8" x14ac:dyDescent="0.15">
      <c r="A1650" s="1"/>
      <c r="F1650" s="1"/>
      <c r="G1650" s="4"/>
      <c r="H1650" s="4"/>
    </row>
    <row r="1651" spans="1:8" x14ac:dyDescent="0.15">
      <c r="A1651" s="1"/>
      <c r="F1651" s="1"/>
      <c r="G1651" s="4"/>
      <c r="H1651" s="4"/>
    </row>
    <row r="1652" spans="1:8" x14ac:dyDescent="0.15">
      <c r="A1652" s="1"/>
      <c r="F1652" s="1"/>
      <c r="G1652" s="4"/>
      <c r="H1652" s="4"/>
    </row>
    <row r="1653" spans="1:8" x14ac:dyDescent="0.15">
      <c r="A1653" s="1"/>
      <c r="F1653" s="1"/>
      <c r="G1653" s="4"/>
      <c r="H1653" s="4"/>
    </row>
    <row r="1654" spans="1:8" x14ac:dyDescent="0.15">
      <c r="A1654" s="1"/>
      <c r="F1654" s="1"/>
      <c r="G1654" s="4"/>
      <c r="H1654" s="4"/>
    </row>
    <row r="1655" spans="1:8" x14ac:dyDescent="0.15">
      <c r="A1655" s="1"/>
      <c r="F1655" s="1"/>
      <c r="G1655" s="4"/>
      <c r="H1655" s="4"/>
    </row>
    <row r="1656" spans="1:8" x14ac:dyDescent="0.15">
      <c r="A1656" s="1"/>
      <c r="F1656" s="1"/>
      <c r="G1656" s="4"/>
      <c r="H1656" s="4"/>
    </row>
    <row r="1657" spans="1:8" x14ac:dyDescent="0.15">
      <c r="A1657" s="1"/>
      <c r="F1657" s="1"/>
      <c r="G1657" s="4"/>
      <c r="H1657" s="4"/>
    </row>
    <row r="1658" spans="1:8" x14ac:dyDescent="0.15">
      <c r="A1658" s="1"/>
      <c r="F1658" s="1"/>
      <c r="G1658" s="4"/>
      <c r="H1658" s="4"/>
    </row>
    <row r="1659" spans="1:8" x14ac:dyDescent="0.15">
      <c r="A1659" s="1"/>
      <c r="F1659" s="1"/>
      <c r="G1659" s="4"/>
      <c r="H1659" s="4"/>
    </row>
    <row r="1660" spans="1:8" x14ac:dyDescent="0.15">
      <c r="A1660" s="1"/>
      <c r="F1660" s="1"/>
      <c r="G1660" s="4"/>
      <c r="H1660" s="4"/>
    </row>
    <row r="1661" spans="1:8" x14ac:dyDescent="0.15">
      <c r="A1661" s="1"/>
      <c r="F1661" s="1"/>
      <c r="G1661" s="4"/>
      <c r="H1661" s="4"/>
    </row>
    <row r="1662" spans="1:8" x14ac:dyDescent="0.15">
      <c r="A1662" s="1"/>
      <c r="F1662" s="1"/>
      <c r="G1662" s="4"/>
      <c r="H1662" s="4"/>
    </row>
    <row r="1663" spans="1:8" x14ac:dyDescent="0.15">
      <c r="A1663" s="1"/>
      <c r="F1663" s="1"/>
      <c r="G1663" s="4"/>
      <c r="H1663" s="4"/>
    </row>
    <row r="1664" spans="1:8" x14ac:dyDescent="0.15">
      <c r="A1664" s="1"/>
      <c r="F1664" s="1"/>
      <c r="G1664" s="4"/>
      <c r="H1664" s="4"/>
    </row>
    <row r="1665" spans="1:8" x14ac:dyDescent="0.15">
      <c r="A1665" s="1"/>
      <c r="F1665" s="1"/>
      <c r="G1665" s="4"/>
      <c r="H1665" s="4"/>
    </row>
    <row r="1666" spans="1:8" x14ac:dyDescent="0.15">
      <c r="A1666" s="1"/>
      <c r="F1666" s="1"/>
      <c r="G1666" s="4"/>
      <c r="H1666" s="4"/>
    </row>
    <row r="1667" spans="1:8" x14ac:dyDescent="0.15">
      <c r="A1667" s="1"/>
      <c r="F1667" s="1"/>
      <c r="G1667" s="4"/>
      <c r="H1667" s="4"/>
    </row>
    <row r="1668" spans="1:8" x14ac:dyDescent="0.15">
      <c r="A1668" s="1"/>
      <c r="F1668" s="1"/>
      <c r="G1668" s="4"/>
      <c r="H1668" s="4"/>
    </row>
    <row r="1669" spans="1:8" x14ac:dyDescent="0.15">
      <c r="A1669" s="1"/>
      <c r="F1669" s="1"/>
      <c r="G1669" s="4"/>
      <c r="H1669" s="4"/>
    </row>
    <row r="1670" spans="1:8" x14ac:dyDescent="0.15">
      <c r="A1670" s="1"/>
      <c r="F1670" s="1"/>
      <c r="G1670" s="4"/>
      <c r="H1670" s="4"/>
    </row>
    <row r="1671" spans="1:8" x14ac:dyDescent="0.15">
      <c r="A1671" s="1"/>
      <c r="F1671" s="1"/>
      <c r="G1671" s="4"/>
      <c r="H1671" s="4"/>
    </row>
    <row r="1672" spans="1:8" x14ac:dyDescent="0.15">
      <c r="A1672" s="1"/>
      <c r="F1672" s="1"/>
      <c r="G1672" s="4"/>
      <c r="H1672" s="4"/>
    </row>
    <row r="1673" spans="1:8" x14ac:dyDescent="0.15">
      <c r="A1673" s="1"/>
      <c r="F1673" s="1"/>
      <c r="G1673" s="4"/>
      <c r="H1673" s="4"/>
    </row>
    <row r="1674" spans="1:8" x14ac:dyDescent="0.15">
      <c r="A1674" s="1"/>
      <c r="F1674" s="1"/>
      <c r="G1674" s="4"/>
      <c r="H1674" s="4"/>
    </row>
    <row r="1675" spans="1:8" x14ac:dyDescent="0.15">
      <c r="A1675" s="1"/>
      <c r="F1675" s="1"/>
      <c r="G1675" s="4"/>
      <c r="H1675" s="4"/>
    </row>
    <row r="1676" spans="1:8" x14ac:dyDescent="0.15">
      <c r="A1676" s="1"/>
      <c r="F1676" s="1"/>
      <c r="G1676" s="4"/>
      <c r="H1676" s="4"/>
    </row>
    <row r="1677" spans="1:8" x14ac:dyDescent="0.15">
      <c r="A1677" s="1"/>
      <c r="F1677" s="1"/>
      <c r="G1677" s="4"/>
      <c r="H1677" s="4"/>
    </row>
    <row r="1678" spans="1:8" x14ac:dyDescent="0.15">
      <c r="A1678" s="1"/>
      <c r="F1678" s="1"/>
      <c r="G1678" s="4"/>
      <c r="H1678" s="4"/>
    </row>
    <row r="1679" spans="1:8" x14ac:dyDescent="0.15">
      <c r="A1679" s="1"/>
      <c r="F1679" s="1"/>
      <c r="G1679" s="4"/>
      <c r="H1679" s="4"/>
    </row>
    <row r="1680" spans="1:8" x14ac:dyDescent="0.15">
      <c r="A1680" s="1"/>
      <c r="F1680" s="1"/>
      <c r="G1680" s="4"/>
      <c r="H1680" s="4"/>
    </row>
    <row r="1681" spans="1:8" x14ac:dyDescent="0.15">
      <c r="A1681" s="1"/>
      <c r="F1681" s="1"/>
      <c r="G1681" s="4"/>
      <c r="H1681" s="4"/>
    </row>
    <row r="1682" spans="1:8" x14ac:dyDescent="0.15">
      <c r="A1682" s="1"/>
      <c r="F1682" s="1"/>
      <c r="G1682" s="4"/>
      <c r="H1682" s="4"/>
    </row>
    <row r="1683" spans="1:8" x14ac:dyDescent="0.15">
      <c r="A1683" s="1"/>
      <c r="F1683" s="1"/>
      <c r="G1683" s="4"/>
      <c r="H1683" s="4"/>
    </row>
    <row r="1684" spans="1:8" x14ac:dyDescent="0.15">
      <c r="A1684" s="1"/>
      <c r="F1684" s="1"/>
      <c r="G1684" s="4"/>
      <c r="H1684" s="4"/>
    </row>
    <row r="1685" spans="1:8" x14ac:dyDescent="0.15">
      <c r="A1685" s="1"/>
      <c r="F1685" s="1"/>
      <c r="G1685" s="4"/>
      <c r="H1685" s="4"/>
    </row>
    <row r="1686" spans="1:8" x14ac:dyDescent="0.15">
      <c r="A1686" s="1"/>
      <c r="F1686" s="1"/>
      <c r="G1686" s="4"/>
      <c r="H1686" s="4"/>
    </row>
    <row r="1687" spans="1:8" x14ac:dyDescent="0.15">
      <c r="A1687" s="1"/>
      <c r="F1687" s="1"/>
      <c r="G1687" s="4"/>
      <c r="H1687" s="4"/>
    </row>
    <row r="1688" spans="1:8" x14ac:dyDescent="0.15">
      <c r="A1688" s="1"/>
      <c r="F1688" s="1"/>
      <c r="G1688" s="4"/>
      <c r="H1688" s="4"/>
    </row>
    <row r="1689" spans="1:8" x14ac:dyDescent="0.15">
      <c r="A1689" s="1"/>
      <c r="F1689" s="1"/>
      <c r="G1689" s="4"/>
      <c r="H1689" s="4"/>
    </row>
    <row r="1690" spans="1:8" x14ac:dyDescent="0.15">
      <c r="A1690" s="1"/>
      <c r="F1690" s="1"/>
      <c r="G1690" s="4"/>
      <c r="H1690" s="4"/>
    </row>
    <row r="1691" spans="1:8" x14ac:dyDescent="0.15">
      <c r="A1691" s="1"/>
      <c r="F1691" s="1"/>
      <c r="G1691" s="4"/>
      <c r="H1691" s="4"/>
    </row>
    <row r="1692" spans="1:8" x14ac:dyDescent="0.15">
      <c r="A1692" s="1"/>
      <c r="F1692" s="1"/>
      <c r="G1692" s="4"/>
      <c r="H1692" s="4"/>
    </row>
    <row r="1693" spans="1:8" x14ac:dyDescent="0.15">
      <c r="A1693" s="1"/>
      <c r="F1693" s="1"/>
      <c r="G1693" s="4"/>
      <c r="H1693" s="4"/>
    </row>
    <row r="1694" spans="1:8" x14ac:dyDescent="0.15">
      <c r="A1694" s="1"/>
      <c r="F1694" s="1"/>
      <c r="G1694" s="4"/>
      <c r="H1694" s="4"/>
    </row>
    <row r="1695" spans="1:8" x14ac:dyDescent="0.15">
      <c r="A1695" s="1"/>
      <c r="F1695" s="1"/>
      <c r="G1695" s="4"/>
      <c r="H1695" s="4"/>
    </row>
    <row r="1696" spans="1:8" x14ac:dyDescent="0.15">
      <c r="A1696" s="1"/>
      <c r="F1696" s="1"/>
      <c r="G1696" s="4"/>
      <c r="H1696" s="4"/>
    </row>
    <row r="1697" spans="1:8" x14ac:dyDescent="0.15">
      <c r="A1697" s="1"/>
      <c r="F1697" s="1"/>
      <c r="G1697" s="4"/>
      <c r="H1697" s="4"/>
    </row>
    <row r="1698" spans="1:8" x14ac:dyDescent="0.15">
      <c r="A1698" s="1"/>
      <c r="F1698" s="1"/>
      <c r="G1698" s="4"/>
      <c r="H1698" s="4"/>
    </row>
    <row r="1699" spans="1:8" x14ac:dyDescent="0.15">
      <c r="A1699" s="1"/>
      <c r="F1699" s="1"/>
      <c r="G1699" s="4"/>
      <c r="H1699" s="4"/>
    </row>
    <row r="1700" spans="1:8" x14ac:dyDescent="0.15">
      <c r="A1700" s="1"/>
      <c r="F1700" s="1"/>
      <c r="G1700" s="4"/>
      <c r="H1700" s="4"/>
    </row>
    <row r="1701" spans="1:8" x14ac:dyDescent="0.15">
      <c r="A1701" s="1"/>
      <c r="F1701" s="1"/>
      <c r="G1701" s="4"/>
      <c r="H1701" s="4"/>
    </row>
    <row r="1702" spans="1:8" x14ac:dyDescent="0.15">
      <c r="A1702" s="1"/>
      <c r="F1702" s="1"/>
      <c r="G1702" s="4"/>
      <c r="H1702" s="4"/>
    </row>
    <row r="1703" spans="1:8" x14ac:dyDescent="0.15">
      <c r="A1703" s="1"/>
      <c r="F1703" s="1"/>
      <c r="G1703" s="4"/>
      <c r="H1703" s="4"/>
    </row>
    <row r="1704" spans="1:8" x14ac:dyDescent="0.15">
      <c r="A1704" s="1"/>
      <c r="F1704" s="1"/>
      <c r="G1704" s="4"/>
      <c r="H1704" s="4"/>
    </row>
    <row r="1705" spans="1:8" x14ac:dyDescent="0.15">
      <c r="A1705" s="1"/>
      <c r="F1705" s="1"/>
      <c r="G1705" s="4"/>
      <c r="H1705" s="4"/>
    </row>
    <row r="1706" spans="1:8" x14ac:dyDescent="0.15">
      <c r="A1706" s="1"/>
      <c r="F1706" s="1"/>
      <c r="G1706" s="4"/>
      <c r="H1706" s="4"/>
    </row>
    <row r="1707" spans="1:8" x14ac:dyDescent="0.15">
      <c r="A1707" s="1"/>
      <c r="F1707" s="1"/>
      <c r="G1707" s="4"/>
      <c r="H1707" s="4"/>
    </row>
    <row r="1708" spans="1:8" x14ac:dyDescent="0.15">
      <c r="A1708" s="1"/>
      <c r="F1708" s="1"/>
      <c r="G1708" s="4"/>
      <c r="H1708" s="4"/>
    </row>
    <row r="1709" spans="1:8" x14ac:dyDescent="0.15">
      <c r="A1709" s="1"/>
      <c r="F1709" s="1"/>
      <c r="G1709" s="4"/>
      <c r="H1709" s="4"/>
    </row>
    <row r="1710" spans="1:8" x14ac:dyDescent="0.15">
      <c r="A1710" s="1"/>
      <c r="F1710" s="1"/>
      <c r="G1710" s="4"/>
      <c r="H1710" s="4"/>
    </row>
    <row r="1711" spans="1:8" x14ac:dyDescent="0.15">
      <c r="A1711" s="1"/>
      <c r="F1711" s="1"/>
      <c r="G1711" s="4"/>
      <c r="H1711" s="4"/>
    </row>
    <row r="1712" spans="1:8" x14ac:dyDescent="0.15">
      <c r="A1712" s="1"/>
      <c r="F1712" s="1"/>
      <c r="G1712" s="4"/>
      <c r="H1712" s="4"/>
    </row>
    <row r="1713" spans="1:8" x14ac:dyDescent="0.15">
      <c r="A1713" s="1"/>
      <c r="F1713" s="1"/>
      <c r="G1713" s="4"/>
      <c r="H1713" s="4"/>
    </row>
    <row r="1714" spans="1:8" x14ac:dyDescent="0.15">
      <c r="A1714" s="1"/>
      <c r="F1714" s="1"/>
      <c r="G1714" s="4"/>
      <c r="H1714" s="4"/>
    </row>
    <row r="1715" spans="1:8" x14ac:dyDescent="0.15">
      <c r="A1715" s="1"/>
      <c r="F1715" s="1"/>
      <c r="G1715" s="4"/>
      <c r="H1715" s="4"/>
    </row>
    <row r="1716" spans="1:8" x14ac:dyDescent="0.15">
      <c r="A1716" s="1"/>
      <c r="F1716" s="1"/>
      <c r="G1716" s="4"/>
      <c r="H1716" s="4"/>
    </row>
    <row r="1717" spans="1:8" x14ac:dyDescent="0.15">
      <c r="A1717" s="1"/>
      <c r="F1717" s="1"/>
      <c r="G1717" s="4"/>
      <c r="H1717" s="4"/>
    </row>
    <row r="1718" spans="1:8" x14ac:dyDescent="0.15">
      <c r="A1718" s="1"/>
      <c r="F1718" s="1"/>
      <c r="G1718" s="4"/>
      <c r="H1718" s="4"/>
    </row>
    <row r="1719" spans="1:8" x14ac:dyDescent="0.15">
      <c r="A1719" s="1"/>
      <c r="F1719" s="1"/>
      <c r="G1719" s="4"/>
      <c r="H1719" s="4"/>
    </row>
    <row r="1720" spans="1:8" x14ac:dyDescent="0.15">
      <c r="A1720" s="1"/>
      <c r="F1720" s="1"/>
      <c r="G1720" s="4"/>
      <c r="H1720" s="4"/>
    </row>
    <row r="1721" spans="1:8" x14ac:dyDescent="0.15">
      <c r="A1721" s="1"/>
      <c r="F1721" s="1"/>
      <c r="G1721" s="4"/>
      <c r="H1721" s="4"/>
    </row>
    <row r="1722" spans="1:8" x14ac:dyDescent="0.15">
      <c r="A1722" s="1"/>
      <c r="F1722" s="1"/>
      <c r="G1722" s="4"/>
      <c r="H1722" s="4"/>
    </row>
    <row r="1723" spans="1:8" x14ac:dyDescent="0.15">
      <c r="A1723" s="1"/>
      <c r="F1723" s="1"/>
      <c r="G1723" s="4"/>
      <c r="H1723" s="4"/>
    </row>
    <row r="1724" spans="1:8" x14ac:dyDescent="0.15">
      <c r="A1724" s="1"/>
      <c r="F1724" s="1"/>
      <c r="G1724" s="4"/>
      <c r="H1724" s="4"/>
    </row>
    <row r="1725" spans="1:8" x14ac:dyDescent="0.15">
      <c r="A1725" s="1"/>
      <c r="F1725" s="1"/>
      <c r="G1725" s="4"/>
      <c r="H1725" s="4"/>
    </row>
    <row r="1726" spans="1:8" x14ac:dyDescent="0.15">
      <c r="A1726" s="1"/>
      <c r="F1726" s="1"/>
      <c r="G1726" s="4"/>
      <c r="H1726" s="4"/>
    </row>
    <row r="1727" spans="1:8" x14ac:dyDescent="0.15">
      <c r="A1727" s="1"/>
      <c r="F1727" s="1"/>
      <c r="G1727" s="4"/>
      <c r="H1727" s="4"/>
    </row>
    <row r="1728" spans="1:8" x14ac:dyDescent="0.15">
      <c r="A1728" s="1"/>
      <c r="F1728" s="1"/>
      <c r="G1728" s="4"/>
      <c r="H1728" s="4"/>
    </row>
    <row r="1729" spans="1:8" x14ac:dyDescent="0.15">
      <c r="A1729" s="1"/>
      <c r="F1729" s="1"/>
      <c r="G1729" s="4"/>
      <c r="H1729" s="4"/>
    </row>
    <row r="1730" spans="1:8" x14ac:dyDescent="0.15">
      <c r="A1730" s="1"/>
      <c r="F1730" s="1"/>
      <c r="G1730" s="4"/>
      <c r="H1730" s="4"/>
    </row>
    <row r="1731" spans="1:8" x14ac:dyDescent="0.15">
      <c r="A1731" s="1"/>
      <c r="F1731" s="1"/>
      <c r="G1731" s="4"/>
      <c r="H1731" s="4"/>
    </row>
    <row r="1732" spans="1:8" x14ac:dyDescent="0.15">
      <c r="A1732" s="1"/>
      <c r="F1732" s="1"/>
      <c r="G1732" s="4"/>
      <c r="H1732" s="4"/>
    </row>
    <row r="1733" spans="1:8" x14ac:dyDescent="0.15">
      <c r="A1733" s="1"/>
      <c r="F1733" s="1"/>
      <c r="G1733" s="4"/>
      <c r="H1733" s="4"/>
    </row>
    <row r="1734" spans="1:8" x14ac:dyDescent="0.15">
      <c r="A1734" s="1"/>
      <c r="F1734" s="1"/>
      <c r="G1734" s="4"/>
      <c r="H1734" s="4"/>
    </row>
    <row r="1735" spans="1:8" x14ac:dyDescent="0.15">
      <c r="A1735" s="1"/>
      <c r="F1735" s="1"/>
      <c r="G1735" s="4"/>
      <c r="H1735" s="4"/>
    </row>
    <row r="1736" spans="1:8" x14ac:dyDescent="0.15">
      <c r="A1736" s="1"/>
      <c r="F1736" s="1"/>
      <c r="G1736" s="4"/>
      <c r="H1736" s="4"/>
    </row>
    <row r="1737" spans="1:8" x14ac:dyDescent="0.15">
      <c r="A1737" s="1"/>
      <c r="F1737" s="1"/>
      <c r="G1737" s="4"/>
      <c r="H1737" s="4"/>
    </row>
    <row r="1738" spans="1:8" x14ac:dyDescent="0.15">
      <c r="A1738" s="1"/>
      <c r="F1738" s="1"/>
      <c r="G1738" s="4"/>
      <c r="H1738" s="4"/>
    </row>
    <row r="1739" spans="1:8" x14ac:dyDescent="0.15">
      <c r="A1739" s="1"/>
      <c r="F1739" s="1"/>
      <c r="G1739" s="4"/>
      <c r="H1739" s="4"/>
    </row>
    <row r="1740" spans="1:8" x14ac:dyDescent="0.15">
      <c r="A1740" s="1"/>
      <c r="F1740" s="1"/>
      <c r="G1740" s="4"/>
      <c r="H1740" s="4"/>
    </row>
    <row r="1741" spans="1:8" x14ac:dyDescent="0.15">
      <c r="A1741" s="1"/>
      <c r="F1741" s="1"/>
      <c r="G1741" s="4"/>
      <c r="H1741" s="4"/>
    </row>
    <row r="1742" spans="1:8" x14ac:dyDescent="0.15">
      <c r="A1742" s="1"/>
      <c r="F1742" s="1"/>
      <c r="G1742" s="4"/>
      <c r="H1742" s="4"/>
    </row>
    <row r="1743" spans="1:8" x14ac:dyDescent="0.15">
      <c r="A1743" s="1"/>
      <c r="F1743" s="1"/>
      <c r="G1743" s="4"/>
      <c r="H1743" s="4"/>
    </row>
    <row r="1744" spans="1:8" x14ac:dyDescent="0.15">
      <c r="A1744" s="1"/>
      <c r="F1744" s="1"/>
      <c r="G1744" s="4"/>
      <c r="H1744" s="4"/>
    </row>
    <row r="1745" spans="1:8" x14ac:dyDescent="0.15">
      <c r="A1745" s="1"/>
      <c r="F1745" s="1"/>
      <c r="G1745" s="4"/>
      <c r="H1745" s="4"/>
    </row>
    <row r="1746" spans="1:8" x14ac:dyDescent="0.15">
      <c r="A1746" s="1"/>
      <c r="F1746" s="1"/>
      <c r="G1746" s="4"/>
      <c r="H1746" s="4"/>
    </row>
    <row r="1747" spans="1:8" x14ac:dyDescent="0.15">
      <c r="A1747" s="1"/>
      <c r="F1747" s="1"/>
      <c r="G1747" s="4"/>
      <c r="H1747" s="4"/>
    </row>
    <row r="1748" spans="1:8" x14ac:dyDescent="0.15">
      <c r="A1748" s="1"/>
      <c r="F1748" s="1"/>
      <c r="G1748" s="4"/>
      <c r="H1748" s="4"/>
    </row>
    <row r="1749" spans="1:8" x14ac:dyDescent="0.15">
      <c r="A1749" s="1"/>
      <c r="F1749" s="1"/>
      <c r="G1749" s="4"/>
      <c r="H1749" s="4"/>
    </row>
    <row r="1750" spans="1:8" x14ac:dyDescent="0.15">
      <c r="A1750" s="1"/>
      <c r="F1750" s="1"/>
      <c r="G1750" s="4"/>
      <c r="H1750" s="4"/>
    </row>
    <row r="1751" spans="1:8" x14ac:dyDescent="0.15">
      <c r="A1751" s="1"/>
      <c r="F1751" s="1"/>
      <c r="G1751" s="4"/>
      <c r="H1751" s="4"/>
    </row>
    <row r="1752" spans="1:8" x14ac:dyDescent="0.15">
      <c r="A1752" s="1"/>
      <c r="F1752" s="1"/>
      <c r="G1752" s="4"/>
      <c r="H1752" s="4"/>
    </row>
    <row r="1753" spans="1:8" x14ac:dyDescent="0.15">
      <c r="A1753" s="1"/>
      <c r="F1753" s="1"/>
      <c r="G1753" s="4"/>
      <c r="H1753" s="4"/>
    </row>
    <row r="1754" spans="1:8" x14ac:dyDescent="0.15">
      <c r="A1754" s="1"/>
      <c r="F1754" s="1"/>
      <c r="G1754" s="4"/>
      <c r="H1754" s="4"/>
    </row>
    <row r="1755" spans="1:8" x14ac:dyDescent="0.15">
      <c r="A1755" s="1"/>
      <c r="F1755" s="1"/>
      <c r="G1755" s="4"/>
      <c r="H1755" s="4"/>
    </row>
    <row r="1756" spans="1:8" x14ac:dyDescent="0.15">
      <c r="A1756" s="1"/>
      <c r="F1756" s="1"/>
      <c r="G1756" s="4"/>
      <c r="H1756" s="4"/>
    </row>
    <row r="1757" spans="1:8" x14ac:dyDescent="0.15">
      <c r="A1757" s="1"/>
      <c r="F1757" s="1"/>
      <c r="G1757" s="4"/>
      <c r="H1757" s="4"/>
    </row>
    <row r="1758" spans="1:8" x14ac:dyDescent="0.15">
      <c r="A1758" s="1"/>
      <c r="F1758" s="1"/>
      <c r="G1758" s="4"/>
      <c r="H1758" s="4"/>
    </row>
    <row r="1759" spans="1:8" x14ac:dyDescent="0.15">
      <c r="A1759" s="1"/>
      <c r="F1759" s="1"/>
      <c r="G1759" s="4"/>
      <c r="H1759" s="4"/>
    </row>
    <row r="1760" spans="1:8" x14ac:dyDescent="0.15">
      <c r="A1760" s="1"/>
      <c r="F1760" s="1"/>
      <c r="G1760" s="4"/>
      <c r="H1760" s="4"/>
    </row>
    <row r="1761" spans="1:8" x14ac:dyDescent="0.15">
      <c r="A1761" s="1"/>
      <c r="F1761" s="1"/>
      <c r="G1761" s="4"/>
      <c r="H1761" s="4"/>
    </row>
    <row r="1762" spans="1:8" x14ac:dyDescent="0.15">
      <c r="A1762" s="1"/>
      <c r="F1762" s="1"/>
      <c r="G1762" s="4"/>
      <c r="H1762" s="4"/>
    </row>
    <row r="1763" spans="1:8" x14ac:dyDescent="0.15">
      <c r="A1763" s="1"/>
      <c r="F1763" s="1"/>
      <c r="G1763" s="4"/>
      <c r="H1763" s="4"/>
    </row>
    <row r="1764" spans="1:8" x14ac:dyDescent="0.15">
      <c r="A1764" s="1"/>
      <c r="F1764" s="1"/>
      <c r="G1764" s="4"/>
      <c r="H1764" s="4"/>
    </row>
    <row r="1765" spans="1:8" x14ac:dyDescent="0.15">
      <c r="A1765" s="1"/>
      <c r="F1765" s="1"/>
      <c r="G1765" s="4"/>
      <c r="H1765" s="4"/>
    </row>
    <row r="1766" spans="1:8" x14ac:dyDescent="0.15">
      <c r="A1766" s="1"/>
      <c r="F1766" s="1"/>
      <c r="G1766" s="4"/>
      <c r="H1766" s="4"/>
    </row>
    <row r="1767" spans="1:8" x14ac:dyDescent="0.15">
      <c r="A1767" s="1"/>
      <c r="F1767" s="1"/>
      <c r="G1767" s="4"/>
      <c r="H1767" s="4"/>
    </row>
    <row r="1768" spans="1:8" x14ac:dyDescent="0.15">
      <c r="A1768" s="1"/>
      <c r="F1768" s="1"/>
      <c r="G1768" s="4"/>
      <c r="H1768" s="4"/>
    </row>
    <row r="1769" spans="1:8" x14ac:dyDescent="0.15">
      <c r="A1769" s="1"/>
      <c r="F1769" s="1"/>
      <c r="G1769" s="4"/>
      <c r="H1769" s="4"/>
    </row>
    <row r="1770" spans="1:8" x14ac:dyDescent="0.15">
      <c r="A1770" s="1"/>
      <c r="F1770" s="1"/>
      <c r="G1770" s="4"/>
      <c r="H1770" s="4"/>
    </row>
    <row r="1771" spans="1:8" x14ac:dyDescent="0.15">
      <c r="A1771" s="1"/>
      <c r="F1771" s="1"/>
      <c r="G1771" s="4"/>
      <c r="H1771" s="4"/>
    </row>
    <row r="1772" spans="1:8" x14ac:dyDescent="0.15">
      <c r="A1772" s="1"/>
      <c r="F1772" s="1"/>
      <c r="G1772" s="4"/>
      <c r="H1772" s="4"/>
    </row>
    <row r="1773" spans="1:8" x14ac:dyDescent="0.15">
      <c r="A1773" s="1"/>
      <c r="F1773" s="1"/>
      <c r="G1773" s="4"/>
      <c r="H1773" s="4"/>
    </row>
    <row r="1774" spans="1:8" x14ac:dyDescent="0.15">
      <c r="A1774" s="1"/>
      <c r="F1774" s="1"/>
      <c r="G1774" s="4"/>
      <c r="H1774" s="4"/>
    </row>
    <row r="1775" spans="1:8" x14ac:dyDescent="0.15">
      <c r="A1775" s="1"/>
      <c r="F1775" s="1"/>
      <c r="G1775" s="4"/>
      <c r="H1775" s="4"/>
    </row>
    <row r="1776" spans="1:8" x14ac:dyDescent="0.15">
      <c r="A1776" s="1"/>
      <c r="F1776" s="1"/>
      <c r="G1776" s="4"/>
      <c r="H1776" s="4"/>
    </row>
    <row r="1777" spans="1:8" x14ac:dyDescent="0.15">
      <c r="A1777" s="1"/>
      <c r="F1777" s="1"/>
      <c r="G1777" s="4"/>
      <c r="H1777" s="4"/>
    </row>
    <row r="1778" spans="1:8" x14ac:dyDescent="0.15">
      <c r="A1778" s="1"/>
      <c r="F1778" s="1"/>
      <c r="G1778" s="4"/>
      <c r="H1778" s="4"/>
    </row>
    <row r="1779" spans="1:8" x14ac:dyDescent="0.15">
      <c r="A1779" s="1"/>
      <c r="F1779" s="1"/>
      <c r="G1779" s="4"/>
      <c r="H1779" s="4"/>
    </row>
    <row r="1780" spans="1:8" x14ac:dyDescent="0.15">
      <c r="A1780" s="1"/>
      <c r="F1780" s="1"/>
      <c r="G1780" s="4"/>
      <c r="H1780" s="4"/>
    </row>
    <row r="1781" spans="1:8" x14ac:dyDescent="0.15">
      <c r="A1781" s="1"/>
      <c r="F1781" s="1"/>
      <c r="G1781" s="4"/>
      <c r="H1781" s="4"/>
    </row>
    <row r="1782" spans="1:8" x14ac:dyDescent="0.15">
      <c r="A1782" s="1"/>
      <c r="F1782" s="1"/>
      <c r="G1782" s="4"/>
      <c r="H1782" s="4"/>
    </row>
    <row r="1783" spans="1:8" x14ac:dyDescent="0.15">
      <c r="A1783" s="1"/>
      <c r="F1783" s="1"/>
      <c r="G1783" s="4"/>
      <c r="H1783" s="4"/>
    </row>
    <row r="1784" spans="1:8" x14ac:dyDescent="0.15">
      <c r="A1784" s="1"/>
      <c r="F1784" s="1"/>
      <c r="G1784" s="4"/>
      <c r="H1784" s="4"/>
    </row>
    <row r="1785" spans="1:8" x14ac:dyDescent="0.15">
      <c r="A1785" s="1"/>
      <c r="F1785" s="1"/>
      <c r="G1785" s="4"/>
      <c r="H1785" s="4"/>
    </row>
    <row r="1786" spans="1:8" x14ac:dyDescent="0.15">
      <c r="A1786" s="1"/>
      <c r="F1786" s="1"/>
      <c r="G1786" s="4"/>
      <c r="H1786" s="4"/>
    </row>
    <row r="1787" spans="1:8" x14ac:dyDescent="0.15">
      <c r="A1787" s="1"/>
      <c r="F1787" s="1"/>
      <c r="G1787" s="4"/>
      <c r="H1787" s="4"/>
    </row>
    <row r="1788" spans="1:8" x14ac:dyDescent="0.15">
      <c r="A1788" s="1"/>
      <c r="F1788" s="1"/>
      <c r="G1788" s="4"/>
      <c r="H1788" s="4"/>
    </row>
    <row r="1789" spans="1:8" x14ac:dyDescent="0.15">
      <c r="A1789" s="1"/>
      <c r="F1789" s="1"/>
      <c r="G1789" s="4"/>
      <c r="H1789" s="4"/>
    </row>
    <row r="1790" spans="1:8" x14ac:dyDescent="0.15">
      <c r="A1790" s="1"/>
      <c r="F1790" s="1"/>
      <c r="G1790" s="4"/>
      <c r="H1790" s="4"/>
    </row>
    <row r="1791" spans="1:8" x14ac:dyDescent="0.15">
      <c r="A1791" s="1"/>
      <c r="F1791" s="1"/>
      <c r="G1791" s="4"/>
      <c r="H1791" s="4"/>
    </row>
    <row r="1792" spans="1:8" x14ac:dyDescent="0.15">
      <c r="A1792" s="1"/>
      <c r="F1792" s="1"/>
      <c r="G1792" s="4"/>
      <c r="H1792" s="4"/>
    </row>
    <row r="1793" spans="1:8" x14ac:dyDescent="0.15">
      <c r="A1793" s="1"/>
      <c r="F1793" s="1"/>
      <c r="G1793" s="4"/>
      <c r="H1793" s="4"/>
    </row>
    <row r="1794" spans="1:8" x14ac:dyDescent="0.15">
      <c r="A1794" s="1"/>
      <c r="F1794" s="1"/>
      <c r="G1794" s="4"/>
      <c r="H1794" s="4"/>
    </row>
    <row r="1795" spans="1:8" x14ac:dyDescent="0.15">
      <c r="A1795" s="1"/>
      <c r="F1795" s="1"/>
      <c r="G1795" s="4"/>
      <c r="H1795" s="4"/>
    </row>
    <row r="1796" spans="1:8" x14ac:dyDescent="0.15">
      <c r="A1796" s="1"/>
      <c r="F1796" s="1"/>
      <c r="G1796" s="4"/>
      <c r="H1796" s="4"/>
    </row>
    <row r="1797" spans="1:8" x14ac:dyDescent="0.15">
      <c r="A1797" s="1"/>
      <c r="F1797" s="1"/>
      <c r="G1797" s="4"/>
      <c r="H1797" s="4"/>
    </row>
    <row r="1798" spans="1:8" x14ac:dyDescent="0.15">
      <c r="A1798" s="1"/>
      <c r="F1798" s="1"/>
      <c r="G1798" s="4"/>
      <c r="H1798" s="4"/>
    </row>
    <row r="1799" spans="1:8" x14ac:dyDescent="0.15">
      <c r="A1799" s="1"/>
      <c r="F1799" s="1"/>
      <c r="G1799" s="4"/>
      <c r="H1799" s="4"/>
    </row>
    <row r="1800" spans="1:8" x14ac:dyDescent="0.15">
      <c r="A1800" s="1"/>
      <c r="F1800" s="1"/>
      <c r="G1800" s="4"/>
      <c r="H1800" s="4"/>
    </row>
    <row r="1801" spans="1:8" x14ac:dyDescent="0.15">
      <c r="A1801" s="1"/>
      <c r="F1801" s="1"/>
      <c r="G1801" s="4"/>
      <c r="H1801" s="4"/>
    </row>
    <row r="1802" spans="1:8" x14ac:dyDescent="0.15">
      <c r="A1802" s="1"/>
      <c r="F1802" s="1"/>
      <c r="G1802" s="4"/>
      <c r="H1802" s="4"/>
    </row>
    <row r="1803" spans="1:8" x14ac:dyDescent="0.15">
      <c r="A1803" s="1"/>
      <c r="F1803" s="1"/>
      <c r="G1803" s="4"/>
      <c r="H1803" s="4"/>
    </row>
    <row r="1804" spans="1:8" x14ac:dyDescent="0.15">
      <c r="A1804" s="1"/>
      <c r="F1804" s="1"/>
      <c r="G1804" s="4"/>
      <c r="H1804" s="4"/>
    </row>
    <row r="1805" spans="1:8" x14ac:dyDescent="0.15">
      <c r="A1805" s="1"/>
      <c r="F1805" s="1"/>
      <c r="G1805" s="4"/>
      <c r="H1805" s="4"/>
    </row>
    <row r="1806" spans="1:8" x14ac:dyDescent="0.15">
      <c r="A1806" s="1"/>
      <c r="F1806" s="1"/>
      <c r="G1806" s="4"/>
      <c r="H1806" s="4"/>
    </row>
    <row r="1807" spans="1:8" x14ac:dyDescent="0.15">
      <c r="A1807" s="1"/>
      <c r="F1807" s="1"/>
      <c r="G1807" s="4"/>
      <c r="H1807" s="4"/>
    </row>
    <row r="1808" spans="1:8" x14ac:dyDescent="0.15">
      <c r="A1808" s="1"/>
      <c r="F1808" s="1"/>
      <c r="G1808" s="4"/>
      <c r="H1808" s="4"/>
    </row>
    <row r="1809" spans="1:8" x14ac:dyDescent="0.15">
      <c r="A1809" s="1"/>
      <c r="F1809" s="1"/>
      <c r="G1809" s="4"/>
      <c r="H1809" s="4"/>
    </row>
    <row r="1810" spans="1:8" x14ac:dyDescent="0.15">
      <c r="A1810" s="1"/>
      <c r="F1810" s="1"/>
      <c r="G1810" s="4"/>
      <c r="H1810" s="4"/>
    </row>
    <row r="1811" spans="1:8" x14ac:dyDescent="0.15">
      <c r="A1811" s="1"/>
      <c r="F1811" s="1"/>
      <c r="G1811" s="4"/>
      <c r="H1811" s="4"/>
    </row>
    <row r="1812" spans="1:8" x14ac:dyDescent="0.15">
      <c r="A1812" s="1"/>
      <c r="F1812" s="1"/>
      <c r="G1812" s="4"/>
      <c r="H1812" s="4"/>
    </row>
    <row r="1813" spans="1:8" x14ac:dyDescent="0.15">
      <c r="A1813" s="1"/>
      <c r="F1813" s="1"/>
      <c r="G1813" s="4"/>
      <c r="H1813" s="4"/>
    </row>
    <row r="1814" spans="1:8" x14ac:dyDescent="0.15">
      <c r="A1814" s="1"/>
      <c r="F1814" s="1"/>
      <c r="G1814" s="4"/>
      <c r="H1814" s="4"/>
    </row>
    <row r="1815" spans="1:8" x14ac:dyDescent="0.15">
      <c r="A1815" s="1"/>
      <c r="F1815" s="1"/>
      <c r="G1815" s="4"/>
      <c r="H1815" s="4"/>
    </row>
    <row r="1816" spans="1:8" x14ac:dyDescent="0.15">
      <c r="A1816" s="1"/>
      <c r="F1816" s="1"/>
      <c r="G1816" s="4"/>
      <c r="H1816" s="4"/>
    </row>
    <row r="1817" spans="1:8" x14ac:dyDescent="0.15">
      <c r="A1817" s="1"/>
      <c r="F1817" s="1"/>
      <c r="G1817" s="4"/>
      <c r="H1817" s="4"/>
    </row>
    <row r="1818" spans="1:8" x14ac:dyDescent="0.15">
      <c r="A1818" s="1"/>
      <c r="F1818" s="1"/>
      <c r="G1818" s="4"/>
      <c r="H1818" s="4"/>
    </row>
    <row r="1819" spans="1:8" x14ac:dyDescent="0.15">
      <c r="A1819" s="1"/>
      <c r="F1819" s="1"/>
      <c r="G1819" s="4"/>
      <c r="H1819" s="4"/>
    </row>
    <row r="1820" spans="1:8" x14ac:dyDescent="0.15">
      <c r="A1820" s="1"/>
      <c r="F1820" s="1"/>
      <c r="G1820" s="4"/>
      <c r="H1820" s="4"/>
    </row>
    <row r="1821" spans="1:8" x14ac:dyDescent="0.15">
      <c r="A1821" s="1"/>
      <c r="F1821" s="1"/>
      <c r="G1821" s="4"/>
      <c r="H1821" s="4"/>
    </row>
    <row r="1822" spans="1:8" x14ac:dyDescent="0.15">
      <c r="A1822" s="1"/>
      <c r="F1822" s="1"/>
      <c r="G1822" s="4"/>
      <c r="H1822" s="4"/>
    </row>
    <row r="1823" spans="1:8" x14ac:dyDescent="0.15">
      <c r="A1823" s="1"/>
      <c r="F1823" s="1"/>
      <c r="G1823" s="4"/>
      <c r="H1823" s="4"/>
    </row>
    <row r="1824" spans="1:8" x14ac:dyDescent="0.15">
      <c r="A1824" s="1"/>
      <c r="F1824" s="1"/>
      <c r="G1824" s="4"/>
      <c r="H1824" s="4"/>
    </row>
    <row r="1825" spans="1:8" x14ac:dyDescent="0.15">
      <c r="A1825" s="1"/>
      <c r="F1825" s="1"/>
      <c r="G1825" s="4"/>
      <c r="H1825" s="4"/>
    </row>
    <row r="1826" spans="1:8" x14ac:dyDescent="0.15">
      <c r="A1826" s="1"/>
      <c r="F1826" s="1"/>
      <c r="G1826" s="4"/>
      <c r="H1826" s="4"/>
    </row>
    <row r="1827" spans="1:8" x14ac:dyDescent="0.15">
      <c r="A1827" s="1"/>
      <c r="F1827" s="1"/>
      <c r="G1827" s="4"/>
      <c r="H1827" s="4"/>
    </row>
    <row r="1828" spans="1:8" x14ac:dyDescent="0.15">
      <c r="A1828" s="1"/>
      <c r="F1828" s="1"/>
      <c r="G1828" s="4"/>
      <c r="H1828" s="4"/>
    </row>
    <row r="1829" spans="1:8" x14ac:dyDescent="0.15">
      <c r="A1829" s="1"/>
      <c r="F1829" s="1"/>
      <c r="G1829" s="4"/>
      <c r="H1829" s="4"/>
    </row>
    <row r="1830" spans="1:8" x14ac:dyDescent="0.15">
      <c r="A1830" s="1"/>
      <c r="F1830" s="1"/>
      <c r="G1830" s="4"/>
      <c r="H1830" s="4"/>
    </row>
    <row r="1831" spans="1:8" x14ac:dyDescent="0.15">
      <c r="A1831" s="1"/>
      <c r="F1831" s="1"/>
      <c r="G1831" s="4"/>
      <c r="H1831" s="4"/>
    </row>
    <row r="1832" spans="1:8" x14ac:dyDescent="0.15">
      <c r="A1832" s="1"/>
      <c r="F1832" s="1"/>
      <c r="G1832" s="4"/>
      <c r="H1832" s="4"/>
    </row>
    <row r="1833" spans="1:8" x14ac:dyDescent="0.15">
      <c r="A1833" s="1"/>
      <c r="F1833" s="1"/>
      <c r="G1833" s="4"/>
      <c r="H1833" s="4"/>
    </row>
    <row r="1834" spans="1:8" x14ac:dyDescent="0.15">
      <c r="A1834" s="1"/>
      <c r="F1834" s="1"/>
      <c r="G1834" s="4"/>
      <c r="H1834" s="4"/>
    </row>
    <row r="1835" spans="1:8" x14ac:dyDescent="0.15">
      <c r="A1835" s="1"/>
      <c r="F1835" s="1"/>
      <c r="G1835" s="4"/>
      <c r="H1835" s="4"/>
    </row>
    <row r="1836" spans="1:8" x14ac:dyDescent="0.15">
      <c r="A1836" s="1"/>
      <c r="F1836" s="1"/>
      <c r="G1836" s="4"/>
      <c r="H1836" s="4"/>
    </row>
    <row r="1837" spans="1:8" x14ac:dyDescent="0.15">
      <c r="A1837" s="1"/>
      <c r="F1837" s="1"/>
      <c r="G1837" s="4"/>
      <c r="H1837" s="4"/>
    </row>
    <row r="1838" spans="1:8" x14ac:dyDescent="0.15">
      <c r="A1838" s="1"/>
      <c r="F1838" s="1"/>
      <c r="G1838" s="4"/>
      <c r="H1838" s="4"/>
    </row>
    <row r="1839" spans="1:8" x14ac:dyDescent="0.15">
      <c r="A1839" s="1"/>
      <c r="F1839" s="1"/>
      <c r="G1839" s="4"/>
      <c r="H1839" s="4"/>
    </row>
    <row r="1840" spans="1:8" x14ac:dyDescent="0.15">
      <c r="A1840" s="1"/>
      <c r="F1840" s="1"/>
      <c r="G1840" s="4"/>
      <c r="H1840" s="4"/>
    </row>
    <row r="1841" spans="1:8" x14ac:dyDescent="0.15">
      <c r="A1841" s="1"/>
      <c r="F1841" s="1"/>
      <c r="G1841" s="4"/>
      <c r="H1841" s="4"/>
    </row>
    <row r="1842" spans="1:8" x14ac:dyDescent="0.15">
      <c r="A1842" s="1"/>
      <c r="F1842" s="1"/>
      <c r="G1842" s="4"/>
      <c r="H1842" s="4"/>
    </row>
    <row r="1843" spans="1:8" x14ac:dyDescent="0.15">
      <c r="A1843" s="1"/>
      <c r="F1843" s="1"/>
      <c r="G1843" s="4"/>
      <c r="H1843" s="4"/>
    </row>
    <row r="1844" spans="1:8" x14ac:dyDescent="0.15">
      <c r="A1844" s="1"/>
      <c r="F1844" s="1"/>
      <c r="G1844" s="4"/>
      <c r="H1844" s="4"/>
    </row>
    <row r="1845" spans="1:8" x14ac:dyDescent="0.15">
      <c r="A1845" s="1"/>
      <c r="F1845" s="1"/>
      <c r="G1845" s="4"/>
      <c r="H1845" s="4"/>
    </row>
    <row r="1846" spans="1:8" x14ac:dyDescent="0.15">
      <c r="A1846" s="1"/>
      <c r="F1846" s="1"/>
      <c r="G1846" s="4"/>
      <c r="H1846" s="4"/>
    </row>
    <row r="1847" spans="1:8" x14ac:dyDescent="0.15">
      <c r="A1847" s="1"/>
      <c r="F1847" s="1"/>
      <c r="G1847" s="4"/>
      <c r="H1847" s="4"/>
    </row>
    <row r="1848" spans="1:8" x14ac:dyDescent="0.15">
      <c r="A1848" s="1"/>
      <c r="F1848" s="1"/>
      <c r="G1848" s="4"/>
      <c r="H1848" s="4"/>
    </row>
    <row r="1849" spans="1:8" x14ac:dyDescent="0.15">
      <c r="A1849" s="1"/>
      <c r="F1849" s="1"/>
      <c r="G1849" s="4"/>
      <c r="H1849" s="4"/>
    </row>
    <row r="1850" spans="1:8" x14ac:dyDescent="0.15">
      <c r="A1850" s="1"/>
      <c r="F1850" s="1"/>
      <c r="G1850" s="4"/>
      <c r="H1850" s="4"/>
    </row>
    <row r="1851" spans="1:8" x14ac:dyDescent="0.15">
      <c r="A1851" s="1"/>
      <c r="F1851" s="1"/>
      <c r="G1851" s="4"/>
      <c r="H1851" s="4"/>
    </row>
    <row r="1852" spans="1:8" x14ac:dyDescent="0.15">
      <c r="A1852" s="1"/>
      <c r="F1852" s="1"/>
      <c r="G1852" s="4"/>
      <c r="H1852" s="4"/>
    </row>
    <row r="1853" spans="1:8" x14ac:dyDescent="0.15">
      <c r="A1853" s="1"/>
      <c r="F1853" s="1"/>
      <c r="G1853" s="4"/>
      <c r="H1853" s="4"/>
    </row>
    <row r="1854" spans="1:8" x14ac:dyDescent="0.15">
      <c r="A1854" s="1"/>
      <c r="F1854" s="1"/>
      <c r="G1854" s="4"/>
      <c r="H1854" s="4"/>
    </row>
    <row r="1855" spans="1:8" x14ac:dyDescent="0.15">
      <c r="A1855" s="1"/>
      <c r="F1855" s="1"/>
      <c r="G1855" s="4"/>
      <c r="H1855" s="4"/>
    </row>
    <row r="1856" spans="1:8" x14ac:dyDescent="0.15">
      <c r="A1856" s="1"/>
      <c r="F1856" s="1"/>
      <c r="G1856" s="4"/>
      <c r="H1856" s="4"/>
    </row>
    <row r="1857" spans="1:8" x14ac:dyDescent="0.15">
      <c r="A1857" s="1"/>
      <c r="F1857" s="1"/>
      <c r="G1857" s="4"/>
      <c r="H1857" s="4"/>
    </row>
    <row r="1858" spans="1:8" x14ac:dyDescent="0.15">
      <c r="A1858" s="1"/>
      <c r="F1858" s="1"/>
      <c r="G1858" s="4"/>
      <c r="H1858" s="4"/>
    </row>
    <row r="1859" spans="1:8" x14ac:dyDescent="0.15">
      <c r="A1859" s="1"/>
      <c r="F1859" s="1"/>
      <c r="G1859" s="4"/>
      <c r="H1859" s="4"/>
    </row>
    <row r="1860" spans="1:8" x14ac:dyDescent="0.15">
      <c r="A1860" s="1"/>
      <c r="F1860" s="1"/>
      <c r="G1860" s="4"/>
      <c r="H1860" s="4"/>
    </row>
    <row r="1861" spans="1:8" x14ac:dyDescent="0.15">
      <c r="A1861" s="1"/>
      <c r="F1861" s="1"/>
      <c r="G1861" s="4"/>
      <c r="H1861" s="4"/>
    </row>
    <row r="1862" spans="1:8" x14ac:dyDescent="0.15">
      <c r="A1862" s="1"/>
      <c r="F1862" s="1"/>
      <c r="G1862" s="4"/>
      <c r="H1862" s="4"/>
    </row>
    <row r="1863" spans="1:8" x14ac:dyDescent="0.15">
      <c r="A1863" s="1"/>
      <c r="F1863" s="1"/>
      <c r="G1863" s="4"/>
      <c r="H1863" s="4"/>
    </row>
    <row r="1864" spans="1:8" x14ac:dyDescent="0.15">
      <c r="A1864" s="1"/>
      <c r="F1864" s="1"/>
      <c r="G1864" s="4"/>
      <c r="H1864" s="4"/>
    </row>
    <row r="1865" spans="1:8" x14ac:dyDescent="0.15">
      <c r="A1865" s="1"/>
      <c r="F1865" s="1"/>
      <c r="G1865" s="4"/>
      <c r="H1865" s="4"/>
    </row>
    <row r="1866" spans="1:8" x14ac:dyDescent="0.15">
      <c r="A1866" s="1"/>
      <c r="F1866" s="1"/>
      <c r="G1866" s="4"/>
      <c r="H1866" s="4"/>
    </row>
    <row r="1867" spans="1:8" x14ac:dyDescent="0.15">
      <c r="A1867" s="1"/>
      <c r="F1867" s="1"/>
      <c r="G1867" s="4"/>
      <c r="H1867" s="4"/>
    </row>
    <row r="1868" spans="1:8" x14ac:dyDescent="0.15">
      <c r="A1868" s="1"/>
      <c r="F1868" s="1"/>
      <c r="G1868" s="4"/>
      <c r="H1868" s="4"/>
    </row>
    <row r="1869" spans="1:8" x14ac:dyDescent="0.15">
      <c r="A1869" s="1"/>
      <c r="F1869" s="1"/>
      <c r="G1869" s="4"/>
      <c r="H1869" s="4"/>
    </row>
    <row r="1870" spans="1:8" x14ac:dyDescent="0.15">
      <c r="A1870" s="1"/>
      <c r="F1870" s="1"/>
      <c r="G1870" s="4"/>
      <c r="H1870" s="4"/>
    </row>
    <row r="1871" spans="1:8" x14ac:dyDescent="0.15">
      <c r="A1871" s="1"/>
      <c r="F1871" s="1"/>
      <c r="G1871" s="4"/>
      <c r="H1871" s="4"/>
    </row>
    <row r="1872" spans="1:8" x14ac:dyDescent="0.15">
      <c r="A1872" s="1"/>
      <c r="F1872" s="1"/>
      <c r="G1872" s="4"/>
      <c r="H1872" s="4"/>
    </row>
    <row r="1873" spans="1:8" x14ac:dyDescent="0.15">
      <c r="A1873" s="1"/>
      <c r="F1873" s="1"/>
      <c r="G1873" s="4"/>
      <c r="H1873" s="4"/>
    </row>
    <row r="1874" spans="1:8" x14ac:dyDescent="0.15">
      <c r="A1874" s="1"/>
      <c r="F1874" s="1"/>
      <c r="G1874" s="4"/>
      <c r="H1874" s="4"/>
    </row>
    <row r="1875" spans="1:8" x14ac:dyDescent="0.15">
      <c r="A1875" s="1"/>
      <c r="F1875" s="1"/>
      <c r="G1875" s="4"/>
      <c r="H1875" s="4"/>
    </row>
    <row r="1876" spans="1:8" x14ac:dyDescent="0.15">
      <c r="A1876" s="1"/>
      <c r="F1876" s="1"/>
      <c r="G1876" s="4"/>
      <c r="H1876" s="4"/>
    </row>
    <row r="1877" spans="1:8" x14ac:dyDescent="0.15">
      <c r="A1877" s="1"/>
      <c r="F1877" s="1"/>
      <c r="G1877" s="4"/>
      <c r="H1877" s="4"/>
    </row>
    <row r="1878" spans="1:8" x14ac:dyDescent="0.15">
      <c r="A1878" s="1"/>
      <c r="F1878" s="1"/>
      <c r="G1878" s="4"/>
      <c r="H1878" s="4"/>
    </row>
    <row r="1879" spans="1:8" x14ac:dyDescent="0.15">
      <c r="A1879" s="1"/>
      <c r="F1879" s="1"/>
      <c r="G1879" s="4"/>
      <c r="H1879" s="4"/>
    </row>
    <row r="1880" spans="1:8" x14ac:dyDescent="0.15">
      <c r="A1880" s="1"/>
      <c r="F1880" s="1"/>
      <c r="G1880" s="4"/>
      <c r="H1880" s="4"/>
    </row>
    <row r="1881" spans="1:8" x14ac:dyDescent="0.15">
      <c r="A1881" s="1"/>
      <c r="F1881" s="1"/>
      <c r="G1881" s="4"/>
      <c r="H1881" s="4"/>
    </row>
    <row r="1882" spans="1:8" x14ac:dyDescent="0.15">
      <c r="A1882" s="1"/>
      <c r="F1882" s="1"/>
      <c r="G1882" s="4"/>
      <c r="H1882" s="4"/>
    </row>
    <row r="1883" spans="1:8" x14ac:dyDescent="0.15">
      <c r="A1883" s="1"/>
      <c r="F1883" s="1"/>
      <c r="G1883" s="4"/>
      <c r="H1883" s="4"/>
    </row>
    <row r="1884" spans="1:8" x14ac:dyDescent="0.15">
      <c r="A1884" s="1"/>
      <c r="F1884" s="1"/>
      <c r="G1884" s="4"/>
      <c r="H1884" s="4"/>
    </row>
    <row r="1885" spans="1:8" x14ac:dyDescent="0.15">
      <c r="A1885" s="1"/>
      <c r="F1885" s="1"/>
      <c r="G1885" s="4"/>
      <c r="H1885" s="4"/>
    </row>
    <row r="1886" spans="1:8" x14ac:dyDescent="0.15">
      <c r="A1886" s="1"/>
      <c r="F1886" s="1"/>
      <c r="G1886" s="4"/>
      <c r="H1886" s="4"/>
    </row>
    <row r="1887" spans="1:8" x14ac:dyDescent="0.15">
      <c r="A1887" s="1"/>
      <c r="F1887" s="1"/>
      <c r="G1887" s="4"/>
      <c r="H1887" s="4"/>
    </row>
    <row r="1888" spans="1:8" x14ac:dyDescent="0.15">
      <c r="A1888" s="1"/>
      <c r="F1888" s="1"/>
      <c r="G1888" s="4"/>
      <c r="H1888" s="4"/>
    </row>
    <row r="1889" spans="1:8" x14ac:dyDescent="0.15">
      <c r="A1889" s="1"/>
      <c r="F1889" s="1"/>
      <c r="G1889" s="4"/>
      <c r="H1889" s="4"/>
    </row>
    <row r="1890" spans="1:8" x14ac:dyDescent="0.15">
      <c r="A1890" s="1"/>
      <c r="F1890" s="1"/>
      <c r="G1890" s="4"/>
      <c r="H1890" s="4"/>
    </row>
    <row r="1891" spans="1:8" x14ac:dyDescent="0.15">
      <c r="A1891" s="1"/>
      <c r="F1891" s="1"/>
      <c r="G1891" s="4"/>
      <c r="H1891" s="4"/>
    </row>
    <row r="1892" spans="1:8" x14ac:dyDescent="0.15">
      <c r="A1892" s="1"/>
      <c r="F1892" s="1"/>
      <c r="G1892" s="4"/>
      <c r="H1892" s="4"/>
    </row>
    <row r="1893" spans="1:8" x14ac:dyDescent="0.15">
      <c r="A1893" s="1"/>
      <c r="F1893" s="1"/>
      <c r="G1893" s="4"/>
      <c r="H1893" s="4"/>
    </row>
    <row r="1894" spans="1:8" x14ac:dyDescent="0.15">
      <c r="A1894" s="1"/>
      <c r="F1894" s="1"/>
      <c r="G1894" s="4"/>
      <c r="H1894" s="4"/>
    </row>
    <row r="1895" spans="1:8" x14ac:dyDescent="0.15">
      <c r="A1895" s="1"/>
      <c r="F1895" s="1"/>
      <c r="G1895" s="4"/>
      <c r="H1895" s="4"/>
    </row>
    <row r="1896" spans="1:8" x14ac:dyDescent="0.15">
      <c r="A1896" s="1"/>
      <c r="F1896" s="1"/>
      <c r="G1896" s="4"/>
      <c r="H1896" s="4"/>
    </row>
    <row r="1897" spans="1:8" x14ac:dyDescent="0.15">
      <c r="A1897" s="1"/>
      <c r="F1897" s="1"/>
      <c r="G1897" s="4"/>
      <c r="H1897" s="4"/>
    </row>
    <row r="1898" spans="1:8" x14ac:dyDescent="0.15">
      <c r="A1898" s="1"/>
      <c r="F1898" s="1"/>
      <c r="G1898" s="4"/>
      <c r="H1898" s="4"/>
    </row>
    <row r="1899" spans="1:8" x14ac:dyDescent="0.15">
      <c r="A1899" s="1"/>
      <c r="F1899" s="1"/>
      <c r="G1899" s="4"/>
      <c r="H1899" s="4"/>
    </row>
    <row r="1900" spans="1:8" x14ac:dyDescent="0.15">
      <c r="A1900" s="1"/>
      <c r="F1900" s="1"/>
      <c r="G1900" s="4"/>
      <c r="H1900" s="4"/>
    </row>
    <row r="1901" spans="1:8" x14ac:dyDescent="0.15">
      <c r="A1901" s="1"/>
      <c r="F1901" s="1"/>
      <c r="G1901" s="4"/>
      <c r="H1901" s="4"/>
    </row>
    <row r="1902" spans="1:8" x14ac:dyDescent="0.15">
      <c r="A1902" s="1"/>
      <c r="F1902" s="1"/>
      <c r="G1902" s="4"/>
      <c r="H1902" s="4"/>
    </row>
    <row r="1903" spans="1:8" x14ac:dyDescent="0.15">
      <c r="A1903" s="1"/>
      <c r="F1903" s="1"/>
      <c r="G1903" s="4"/>
      <c r="H1903" s="4"/>
    </row>
    <row r="1904" spans="1:8" x14ac:dyDescent="0.15">
      <c r="A1904" s="1"/>
      <c r="F1904" s="1"/>
      <c r="G1904" s="4"/>
      <c r="H1904" s="4"/>
    </row>
    <row r="1905" spans="1:8" x14ac:dyDescent="0.15">
      <c r="A1905" s="1"/>
      <c r="F1905" s="1"/>
      <c r="G1905" s="4"/>
      <c r="H1905" s="4"/>
    </row>
    <row r="1906" spans="1:8" x14ac:dyDescent="0.15">
      <c r="A1906" s="1"/>
      <c r="F1906" s="1"/>
      <c r="G1906" s="4"/>
      <c r="H1906" s="4"/>
    </row>
    <row r="1907" spans="1:8" x14ac:dyDescent="0.15">
      <c r="A1907" s="1"/>
      <c r="F1907" s="1"/>
      <c r="G1907" s="4"/>
      <c r="H1907" s="4"/>
    </row>
    <row r="1908" spans="1:8" x14ac:dyDescent="0.15">
      <c r="A1908" s="1"/>
      <c r="F1908" s="1"/>
      <c r="G1908" s="4"/>
      <c r="H1908" s="4"/>
    </row>
    <row r="1909" spans="1:8" x14ac:dyDescent="0.15">
      <c r="A1909" s="1"/>
      <c r="F1909" s="1"/>
      <c r="G1909" s="4"/>
      <c r="H1909" s="4"/>
    </row>
    <row r="1910" spans="1:8" x14ac:dyDescent="0.15">
      <c r="A1910" s="1"/>
      <c r="F1910" s="1"/>
      <c r="G1910" s="4"/>
      <c r="H1910" s="4"/>
    </row>
    <row r="1911" spans="1:8" x14ac:dyDescent="0.15">
      <c r="A1911" s="1"/>
      <c r="F1911" s="1"/>
      <c r="G1911" s="4"/>
      <c r="H1911" s="4"/>
    </row>
    <row r="1912" spans="1:8" x14ac:dyDescent="0.15">
      <c r="A1912" s="1"/>
      <c r="F1912" s="1"/>
      <c r="G1912" s="4"/>
      <c r="H1912" s="4"/>
    </row>
    <row r="1913" spans="1:8" x14ac:dyDescent="0.15">
      <c r="A1913" s="1"/>
      <c r="F1913" s="1"/>
      <c r="G1913" s="4"/>
      <c r="H1913" s="4"/>
    </row>
    <row r="1914" spans="1:8" x14ac:dyDescent="0.15">
      <c r="A1914" s="1"/>
      <c r="F1914" s="1"/>
      <c r="G1914" s="4"/>
      <c r="H1914" s="4"/>
    </row>
    <row r="1915" spans="1:8" x14ac:dyDescent="0.15">
      <c r="A1915" s="1"/>
      <c r="F1915" s="1"/>
      <c r="G1915" s="4"/>
      <c r="H1915" s="4"/>
    </row>
    <row r="1916" spans="1:8" x14ac:dyDescent="0.15">
      <c r="A1916" s="1"/>
      <c r="F1916" s="1"/>
      <c r="G1916" s="4"/>
      <c r="H1916" s="4"/>
    </row>
    <row r="1917" spans="1:8" x14ac:dyDescent="0.15">
      <c r="A1917" s="1"/>
      <c r="F1917" s="1"/>
      <c r="G1917" s="4"/>
      <c r="H1917" s="4"/>
    </row>
    <row r="1918" spans="1:8" x14ac:dyDescent="0.15">
      <c r="A1918" s="1"/>
      <c r="F1918" s="1"/>
      <c r="G1918" s="4"/>
      <c r="H1918" s="4"/>
    </row>
    <row r="1919" spans="1:8" x14ac:dyDescent="0.15">
      <c r="A1919" s="1"/>
      <c r="F1919" s="1"/>
      <c r="G1919" s="4"/>
      <c r="H1919" s="4"/>
    </row>
    <row r="1920" spans="1:8" x14ac:dyDescent="0.15">
      <c r="A1920" s="1"/>
      <c r="F1920" s="1"/>
      <c r="G1920" s="4"/>
      <c r="H1920" s="4"/>
    </row>
    <row r="1921" spans="1:8" x14ac:dyDescent="0.15">
      <c r="A1921" s="1"/>
      <c r="F1921" s="1"/>
      <c r="G1921" s="4"/>
      <c r="H1921" s="4"/>
    </row>
    <row r="1922" spans="1:8" x14ac:dyDescent="0.15">
      <c r="A1922" s="1"/>
      <c r="F1922" s="1"/>
      <c r="G1922" s="4"/>
      <c r="H1922" s="4"/>
    </row>
    <row r="1923" spans="1:8" x14ac:dyDescent="0.15">
      <c r="A1923" s="1"/>
      <c r="F1923" s="1"/>
      <c r="G1923" s="4"/>
      <c r="H1923" s="4"/>
    </row>
    <row r="1924" spans="1:8" x14ac:dyDescent="0.15">
      <c r="A1924" s="1"/>
      <c r="F1924" s="1"/>
      <c r="G1924" s="4"/>
      <c r="H1924" s="4"/>
    </row>
    <row r="1925" spans="1:8" x14ac:dyDescent="0.15">
      <c r="A1925" s="1"/>
      <c r="F1925" s="1"/>
      <c r="G1925" s="4"/>
      <c r="H1925" s="4"/>
    </row>
    <row r="1926" spans="1:8" x14ac:dyDescent="0.15">
      <c r="A1926" s="1"/>
      <c r="F1926" s="1"/>
      <c r="G1926" s="4"/>
      <c r="H1926" s="4"/>
    </row>
    <row r="1927" spans="1:8" x14ac:dyDescent="0.15">
      <c r="A1927" s="1"/>
      <c r="F1927" s="1"/>
      <c r="G1927" s="4"/>
      <c r="H1927" s="4"/>
    </row>
    <row r="1928" spans="1:8" x14ac:dyDescent="0.15">
      <c r="A1928" s="1"/>
      <c r="F1928" s="1"/>
      <c r="G1928" s="4"/>
      <c r="H1928" s="4"/>
    </row>
    <row r="1929" spans="1:8" x14ac:dyDescent="0.15">
      <c r="A1929" s="1"/>
      <c r="F1929" s="1"/>
      <c r="G1929" s="4"/>
      <c r="H1929" s="4"/>
    </row>
    <row r="1930" spans="1:8" x14ac:dyDescent="0.15">
      <c r="A1930" s="1"/>
      <c r="F1930" s="1"/>
      <c r="G1930" s="4"/>
      <c r="H1930" s="4"/>
    </row>
    <row r="1931" spans="1:8" x14ac:dyDescent="0.15">
      <c r="A1931" s="1"/>
      <c r="F1931" s="1"/>
      <c r="G1931" s="4"/>
      <c r="H1931" s="4"/>
    </row>
    <row r="1932" spans="1:8" x14ac:dyDescent="0.15">
      <c r="A1932" s="1"/>
      <c r="F1932" s="1"/>
      <c r="G1932" s="4"/>
      <c r="H1932" s="4"/>
    </row>
    <row r="1933" spans="1:8" x14ac:dyDescent="0.15">
      <c r="A1933" s="1"/>
      <c r="F1933" s="1"/>
      <c r="G1933" s="4"/>
      <c r="H1933" s="4"/>
    </row>
    <row r="1934" spans="1:8" x14ac:dyDescent="0.15">
      <c r="A1934" s="1"/>
      <c r="F1934" s="1"/>
      <c r="G1934" s="4"/>
      <c r="H1934" s="4"/>
    </row>
    <row r="1935" spans="1:8" x14ac:dyDescent="0.15">
      <c r="A1935" s="1"/>
      <c r="F1935" s="1"/>
      <c r="G1935" s="4"/>
      <c r="H1935" s="4"/>
    </row>
    <row r="1936" spans="1:8" x14ac:dyDescent="0.15">
      <c r="A1936" s="1"/>
      <c r="F1936" s="1"/>
      <c r="G1936" s="4"/>
      <c r="H1936" s="4"/>
    </row>
    <row r="1937" spans="1:8" x14ac:dyDescent="0.15">
      <c r="A1937" s="1"/>
      <c r="F1937" s="1"/>
      <c r="G1937" s="4"/>
      <c r="H1937" s="4"/>
    </row>
    <row r="1938" spans="1:8" x14ac:dyDescent="0.15">
      <c r="A1938" s="1"/>
      <c r="F1938" s="1"/>
      <c r="G1938" s="4"/>
      <c r="H1938" s="4"/>
    </row>
    <row r="1939" spans="1:8" x14ac:dyDescent="0.15">
      <c r="A1939" s="1"/>
      <c r="F1939" s="1"/>
      <c r="G1939" s="4"/>
      <c r="H1939" s="4"/>
    </row>
    <row r="1940" spans="1:8" x14ac:dyDescent="0.15">
      <c r="A1940" s="1"/>
      <c r="F1940" s="1"/>
      <c r="G1940" s="4"/>
      <c r="H1940" s="4"/>
    </row>
    <row r="1941" spans="1:8" x14ac:dyDescent="0.15">
      <c r="A1941" s="1"/>
      <c r="F1941" s="1"/>
      <c r="G1941" s="4"/>
      <c r="H1941" s="4"/>
    </row>
    <row r="1942" spans="1:8" x14ac:dyDescent="0.15">
      <c r="A1942" s="1"/>
      <c r="F1942" s="1"/>
      <c r="G1942" s="4"/>
      <c r="H1942" s="4"/>
    </row>
    <row r="1943" spans="1:8" x14ac:dyDescent="0.15">
      <c r="A1943" s="1"/>
      <c r="F1943" s="1"/>
      <c r="G1943" s="4"/>
      <c r="H1943" s="4"/>
    </row>
    <row r="1944" spans="1:8" x14ac:dyDescent="0.15">
      <c r="A1944" s="1"/>
      <c r="F1944" s="1"/>
      <c r="G1944" s="4"/>
      <c r="H1944" s="4"/>
    </row>
    <row r="1945" spans="1:8" x14ac:dyDescent="0.15">
      <c r="A1945" s="1"/>
      <c r="F1945" s="1"/>
      <c r="G1945" s="4"/>
      <c r="H1945" s="4"/>
    </row>
    <row r="1946" spans="1:8" x14ac:dyDescent="0.15">
      <c r="A1946" s="1"/>
      <c r="F1946" s="1"/>
      <c r="G1946" s="4"/>
      <c r="H1946" s="4"/>
    </row>
    <row r="1947" spans="1:8" x14ac:dyDescent="0.15">
      <c r="A1947" s="1"/>
      <c r="F1947" s="1"/>
      <c r="G1947" s="4"/>
      <c r="H1947" s="4"/>
    </row>
    <row r="1948" spans="1:8" x14ac:dyDescent="0.15">
      <c r="A1948" s="1"/>
      <c r="F1948" s="1"/>
      <c r="G1948" s="4"/>
      <c r="H1948" s="4"/>
    </row>
    <row r="1949" spans="1:8" x14ac:dyDescent="0.15">
      <c r="A1949" s="1"/>
      <c r="F1949" s="1"/>
      <c r="G1949" s="4"/>
      <c r="H1949" s="4"/>
    </row>
    <row r="1950" spans="1:8" x14ac:dyDescent="0.15">
      <c r="A1950" s="1"/>
      <c r="F1950" s="1"/>
      <c r="G1950" s="4"/>
      <c r="H1950" s="4"/>
    </row>
    <row r="1951" spans="1:8" x14ac:dyDescent="0.15">
      <c r="A1951" s="1"/>
      <c r="F1951" s="1"/>
      <c r="G1951" s="4"/>
      <c r="H1951" s="4"/>
    </row>
    <row r="1952" spans="1:8" x14ac:dyDescent="0.15">
      <c r="A1952" s="1"/>
      <c r="F1952" s="1"/>
      <c r="G1952" s="4"/>
      <c r="H1952" s="4"/>
    </row>
    <row r="1953" spans="1:8" x14ac:dyDescent="0.15">
      <c r="A1953" s="1"/>
      <c r="F1953" s="1"/>
      <c r="G1953" s="4"/>
      <c r="H1953" s="4"/>
    </row>
    <row r="1954" spans="1:8" x14ac:dyDescent="0.15">
      <c r="A1954" s="1"/>
      <c r="F1954" s="1"/>
      <c r="G1954" s="4"/>
      <c r="H1954" s="4"/>
    </row>
    <row r="1955" spans="1:8" x14ac:dyDescent="0.15">
      <c r="A1955" s="1"/>
      <c r="F1955" s="1"/>
      <c r="G1955" s="4"/>
      <c r="H1955" s="4"/>
    </row>
    <row r="1956" spans="1:8" x14ac:dyDescent="0.15">
      <c r="A1956" s="1"/>
      <c r="F1956" s="1"/>
      <c r="G1956" s="4"/>
      <c r="H1956" s="4"/>
    </row>
    <row r="1957" spans="1:8" x14ac:dyDescent="0.15">
      <c r="A1957" s="1"/>
      <c r="F1957" s="1"/>
      <c r="G1957" s="4"/>
      <c r="H1957" s="4"/>
    </row>
    <row r="1958" spans="1:8" x14ac:dyDescent="0.15">
      <c r="A1958" s="1"/>
      <c r="F1958" s="1"/>
      <c r="G1958" s="4"/>
      <c r="H1958" s="4"/>
    </row>
    <row r="1959" spans="1:8" x14ac:dyDescent="0.15">
      <c r="A1959" s="1"/>
      <c r="F1959" s="1"/>
      <c r="G1959" s="4"/>
      <c r="H1959" s="4"/>
    </row>
    <row r="1960" spans="1:8" x14ac:dyDescent="0.15">
      <c r="A1960" s="1"/>
      <c r="F1960" s="1"/>
      <c r="G1960" s="4"/>
      <c r="H1960" s="4"/>
    </row>
    <row r="1961" spans="1:8" x14ac:dyDescent="0.15">
      <c r="A1961" s="1"/>
      <c r="F1961" s="1"/>
      <c r="G1961" s="4"/>
      <c r="H1961" s="4"/>
    </row>
    <row r="1962" spans="1:8" x14ac:dyDescent="0.15">
      <c r="A1962" s="1"/>
      <c r="F1962" s="1"/>
      <c r="G1962" s="4"/>
      <c r="H1962" s="4"/>
    </row>
    <row r="1963" spans="1:8" x14ac:dyDescent="0.15">
      <c r="A1963" s="1"/>
      <c r="F1963" s="1"/>
      <c r="G1963" s="4"/>
      <c r="H1963" s="4"/>
    </row>
    <row r="1964" spans="1:8" x14ac:dyDescent="0.15">
      <c r="A1964" s="1"/>
      <c r="F1964" s="1"/>
      <c r="G1964" s="4"/>
      <c r="H1964" s="4"/>
    </row>
    <row r="1965" spans="1:8" x14ac:dyDescent="0.15">
      <c r="A1965" s="1"/>
      <c r="F1965" s="1"/>
      <c r="G1965" s="4"/>
      <c r="H1965" s="4"/>
    </row>
    <row r="1966" spans="1:8" x14ac:dyDescent="0.15">
      <c r="A1966" s="1"/>
      <c r="F1966" s="1"/>
      <c r="G1966" s="4"/>
      <c r="H1966" s="4"/>
    </row>
    <row r="1967" spans="1:8" x14ac:dyDescent="0.15">
      <c r="A1967" s="1"/>
      <c r="F1967" s="1"/>
      <c r="G1967" s="4"/>
      <c r="H1967" s="4"/>
    </row>
    <row r="1968" spans="1:8" x14ac:dyDescent="0.15">
      <c r="A1968" s="1"/>
      <c r="F1968" s="1"/>
      <c r="G1968" s="4"/>
      <c r="H1968" s="4"/>
    </row>
    <row r="1969" spans="1:8" x14ac:dyDescent="0.15">
      <c r="A1969" s="1"/>
      <c r="F1969" s="1"/>
      <c r="G1969" s="4"/>
      <c r="H1969" s="4"/>
    </row>
    <row r="1970" spans="1:8" x14ac:dyDescent="0.15">
      <c r="A1970" s="1"/>
      <c r="F1970" s="1"/>
      <c r="G1970" s="4"/>
      <c r="H1970" s="4"/>
    </row>
    <row r="1971" spans="1:8" x14ac:dyDescent="0.15">
      <c r="A1971" s="1"/>
      <c r="F1971" s="1"/>
      <c r="G1971" s="4"/>
      <c r="H1971" s="4"/>
    </row>
    <row r="1972" spans="1:8" x14ac:dyDescent="0.15">
      <c r="A1972" s="1"/>
      <c r="F1972" s="1"/>
      <c r="G1972" s="4"/>
      <c r="H1972" s="4"/>
    </row>
    <row r="1973" spans="1:8" x14ac:dyDescent="0.15">
      <c r="A1973" s="1"/>
      <c r="F1973" s="1"/>
      <c r="G1973" s="4"/>
      <c r="H1973" s="4"/>
    </row>
    <row r="1974" spans="1:8" x14ac:dyDescent="0.15">
      <c r="A1974" s="1"/>
      <c r="F1974" s="1"/>
      <c r="G1974" s="4"/>
      <c r="H1974" s="4"/>
    </row>
    <row r="1975" spans="1:8" x14ac:dyDescent="0.15">
      <c r="A1975" s="1"/>
      <c r="F1975" s="1"/>
      <c r="G1975" s="4"/>
      <c r="H1975" s="4"/>
    </row>
    <row r="1976" spans="1:8" x14ac:dyDescent="0.15">
      <c r="A1976" s="1"/>
      <c r="F1976" s="1"/>
      <c r="G1976" s="4"/>
      <c r="H1976" s="4"/>
    </row>
    <row r="1977" spans="1:8" x14ac:dyDescent="0.15">
      <c r="A1977" s="1"/>
      <c r="F1977" s="1"/>
      <c r="G1977" s="4"/>
      <c r="H1977" s="4"/>
    </row>
    <row r="1978" spans="1:8" x14ac:dyDescent="0.15">
      <c r="A1978" s="1"/>
      <c r="F1978" s="1"/>
      <c r="G1978" s="4"/>
      <c r="H1978" s="4"/>
    </row>
    <row r="1979" spans="1:8" x14ac:dyDescent="0.15">
      <c r="A1979" s="1"/>
      <c r="F1979" s="1"/>
      <c r="G1979" s="4"/>
      <c r="H1979" s="4"/>
    </row>
    <row r="1980" spans="1:8" x14ac:dyDescent="0.15">
      <c r="A1980" s="1"/>
      <c r="F1980" s="1"/>
      <c r="G1980" s="4"/>
      <c r="H1980" s="4"/>
    </row>
    <row r="1981" spans="1:8" x14ac:dyDescent="0.15">
      <c r="A1981" s="1"/>
      <c r="F1981" s="1"/>
      <c r="G1981" s="4"/>
      <c r="H1981" s="4"/>
    </row>
    <row r="1982" spans="1:8" x14ac:dyDescent="0.15">
      <c r="A1982" s="1"/>
      <c r="F1982" s="1"/>
      <c r="G1982" s="4"/>
      <c r="H1982" s="4"/>
    </row>
    <row r="1983" spans="1:8" x14ac:dyDescent="0.15">
      <c r="A1983" s="1"/>
      <c r="F1983" s="1"/>
      <c r="G1983" s="4"/>
      <c r="H1983" s="4"/>
    </row>
    <row r="1984" spans="1:8" x14ac:dyDescent="0.15">
      <c r="A1984" s="1"/>
      <c r="F1984" s="1"/>
      <c r="G1984" s="4"/>
      <c r="H1984" s="4"/>
    </row>
    <row r="1985" spans="1:8" x14ac:dyDescent="0.15">
      <c r="A1985" s="1"/>
      <c r="F1985" s="1"/>
      <c r="G1985" s="4"/>
      <c r="H1985" s="4"/>
    </row>
    <row r="1986" spans="1:8" x14ac:dyDescent="0.15">
      <c r="A1986" s="1"/>
      <c r="F1986" s="1"/>
      <c r="G1986" s="4"/>
      <c r="H1986" s="4"/>
    </row>
    <row r="1987" spans="1:8" x14ac:dyDescent="0.15">
      <c r="A1987" s="1"/>
      <c r="F1987" s="1"/>
      <c r="G1987" s="4"/>
      <c r="H1987" s="4"/>
    </row>
    <row r="1988" spans="1:8" x14ac:dyDescent="0.15">
      <c r="A1988" s="1"/>
      <c r="F1988" s="1"/>
      <c r="G1988" s="4"/>
      <c r="H1988" s="4"/>
    </row>
    <row r="1989" spans="1:8" x14ac:dyDescent="0.15">
      <c r="A1989" s="1"/>
      <c r="F1989" s="1"/>
      <c r="G1989" s="4"/>
      <c r="H1989" s="4"/>
    </row>
    <row r="1990" spans="1:8" x14ac:dyDescent="0.15">
      <c r="A1990" s="1"/>
      <c r="F1990" s="1"/>
      <c r="G1990" s="4"/>
      <c r="H1990" s="4"/>
    </row>
    <row r="1991" spans="1:8" x14ac:dyDescent="0.15">
      <c r="A1991" s="1"/>
      <c r="F1991" s="1"/>
      <c r="G1991" s="4"/>
      <c r="H1991" s="4"/>
    </row>
    <row r="1992" spans="1:8" x14ac:dyDescent="0.15">
      <c r="A1992" s="1"/>
      <c r="F1992" s="1"/>
      <c r="G1992" s="4"/>
      <c r="H1992" s="4"/>
    </row>
    <row r="1993" spans="1:8" x14ac:dyDescent="0.15">
      <c r="A1993" s="1"/>
      <c r="F1993" s="1"/>
      <c r="G1993" s="4"/>
      <c r="H1993" s="4"/>
    </row>
    <row r="1994" spans="1:8" x14ac:dyDescent="0.15">
      <c r="A1994" s="1"/>
      <c r="F1994" s="1"/>
      <c r="G1994" s="4"/>
      <c r="H1994" s="4"/>
    </row>
    <row r="1995" spans="1:8" x14ac:dyDescent="0.15">
      <c r="A1995" s="1"/>
      <c r="F1995" s="1"/>
      <c r="G1995" s="4"/>
      <c r="H1995" s="4"/>
    </row>
    <row r="1996" spans="1:8" x14ac:dyDescent="0.15">
      <c r="A1996" s="1"/>
      <c r="F1996" s="1"/>
      <c r="G1996" s="4"/>
      <c r="H1996" s="4"/>
    </row>
    <row r="1997" spans="1:8" x14ac:dyDescent="0.15">
      <c r="A1997" s="1"/>
      <c r="F1997" s="1"/>
      <c r="G1997" s="4"/>
      <c r="H1997" s="4"/>
    </row>
    <row r="1998" spans="1:8" x14ac:dyDescent="0.15">
      <c r="A1998" s="1"/>
      <c r="F1998" s="1"/>
      <c r="G1998" s="4"/>
      <c r="H1998" s="4"/>
    </row>
    <row r="1999" spans="1:8" x14ac:dyDescent="0.15">
      <c r="A1999" s="1"/>
      <c r="F1999" s="1"/>
      <c r="G1999" s="4"/>
      <c r="H1999" s="4"/>
    </row>
    <row r="2000" spans="1:8" x14ac:dyDescent="0.15">
      <c r="A2000" s="1"/>
      <c r="F2000" s="1"/>
      <c r="G2000" s="4"/>
      <c r="H2000" s="4"/>
    </row>
    <row r="2001" spans="1:8" x14ac:dyDescent="0.15">
      <c r="A2001" s="1"/>
      <c r="F2001" s="1"/>
      <c r="G2001" s="4"/>
      <c r="H2001" s="4"/>
    </row>
    <row r="2002" spans="1:8" x14ac:dyDescent="0.15">
      <c r="A2002" s="1"/>
      <c r="F2002" s="1"/>
      <c r="G2002" s="4"/>
      <c r="H2002" s="4"/>
    </row>
    <row r="2003" spans="1:8" x14ac:dyDescent="0.15">
      <c r="A2003" s="1"/>
      <c r="F2003" s="1"/>
      <c r="G2003" s="4"/>
      <c r="H2003" s="4"/>
    </row>
    <row r="2004" spans="1:8" x14ac:dyDescent="0.15">
      <c r="A2004" s="1"/>
      <c r="F2004" s="1"/>
      <c r="G2004" s="4"/>
      <c r="H2004" s="4"/>
    </row>
    <row r="2005" spans="1:8" x14ac:dyDescent="0.15">
      <c r="A2005" s="1"/>
      <c r="F2005" s="1"/>
      <c r="G2005" s="4"/>
      <c r="H2005" s="4"/>
    </row>
    <row r="2006" spans="1:8" x14ac:dyDescent="0.15">
      <c r="A2006" s="1"/>
      <c r="F2006" s="1"/>
      <c r="G2006" s="4"/>
      <c r="H2006" s="4"/>
    </row>
    <row r="2007" spans="1:8" x14ac:dyDescent="0.15">
      <c r="A2007" s="1"/>
      <c r="F2007" s="1"/>
      <c r="G2007" s="4"/>
      <c r="H2007" s="4"/>
    </row>
    <row r="2008" spans="1:8" x14ac:dyDescent="0.15">
      <c r="A2008" s="1"/>
      <c r="F2008" s="1"/>
      <c r="G2008" s="4"/>
      <c r="H2008" s="4"/>
    </row>
    <row r="2009" spans="1:8" x14ac:dyDescent="0.15">
      <c r="A2009" s="1"/>
      <c r="F2009" s="1"/>
      <c r="G2009" s="4"/>
      <c r="H2009" s="4"/>
    </row>
    <row r="2010" spans="1:8" x14ac:dyDescent="0.15">
      <c r="A2010" s="1"/>
      <c r="F2010" s="1"/>
      <c r="G2010" s="4"/>
      <c r="H2010" s="4"/>
    </row>
    <row r="2011" spans="1:8" x14ac:dyDescent="0.15">
      <c r="A2011" s="1"/>
      <c r="F2011" s="1"/>
      <c r="G2011" s="4"/>
      <c r="H2011" s="4"/>
    </row>
    <row r="2012" spans="1:8" x14ac:dyDescent="0.15">
      <c r="A2012" s="1"/>
      <c r="F2012" s="1"/>
      <c r="G2012" s="4"/>
      <c r="H2012" s="4"/>
    </row>
    <row r="2013" spans="1:8" x14ac:dyDescent="0.15">
      <c r="A2013" s="1"/>
      <c r="F2013" s="1"/>
      <c r="G2013" s="4"/>
      <c r="H2013" s="4"/>
    </row>
    <row r="2014" spans="1:8" x14ac:dyDescent="0.15">
      <c r="A2014" s="1"/>
      <c r="F2014" s="1"/>
      <c r="G2014" s="4"/>
      <c r="H2014" s="4"/>
    </row>
    <row r="2015" spans="1:8" x14ac:dyDescent="0.15">
      <c r="A2015" s="1"/>
      <c r="F2015" s="1"/>
      <c r="G2015" s="4"/>
      <c r="H2015" s="4"/>
    </row>
    <row r="2016" spans="1:8" x14ac:dyDescent="0.15">
      <c r="A2016" s="1"/>
      <c r="F2016" s="1"/>
      <c r="G2016" s="4"/>
      <c r="H2016" s="4"/>
    </row>
    <row r="2017" spans="1:8" x14ac:dyDescent="0.15">
      <c r="A2017" s="1"/>
      <c r="F2017" s="1"/>
      <c r="G2017" s="4"/>
      <c r="H2017" s="4"/>
    </row>
    <row r="2018" spans="1:8" x14ac:dyDescent="0.15">
      <c r="A2018" s="1"/>
      <c r="F2018" s="1"/>
      <c r="G2018" s="4"/>
      <c r="H2018" s="4"/>
    </row>
    <row r="2019" spans="1:8" x14ac:dyDescent="0.15">
      <c r="A2019" s="1"/>
      <c r="F2019" s="1"/>
      <c r="G2019" s="4"/>
      <c r="H2019" s="4"/>
    </row>
    <row r="2020" spans="1:8" x14ac:dyDescent="0.15">
      <c r="A2020" s="1"/>
      <c r="F2020" s="1"/>
      <c r="G2020" s="4"/>
      <c r="H2020" s="4"/>
    </row>
    <row r="2021" spans="1:8" x14ac:dyDescent="0.15">
      <c r="A2021" s="1"/>
      <c r="F2021" s="1"/>
      <c r="G2021" s="4"/>
      <c r="H2021" s="4"/>
    </row>
    <row r="2022" spans="1:8" x14ac:dyDescent="0.15">
      <c r="A2022" s="1"/>
      <c r="F2022" s="1"/>
      <c r="G2022" s="4"/>
      <c r="H2022" s="4"/>
    </row>
    <row r="2023" spans="1:8" x14ac:dyDescent="0.15">
      <c r="A2023" s="1"/>
      <c r="F2023" s="1"/>
      <c r="G2023" s="4"/>
      <c r="H2023" s="4"/>
    </row>
    <row r="2024" spans="1:8" x14ac:dyDescent="0.15">
      <c r="A2024" s="1"/>
      <c r="F2024" s="1"/>
      <c r="G2024" s="4"/>
      <c r="H2024" s="4"/>
    </row>
    <row r="2025" spans="1:8" x14ac:dyDescent="0.15">
      <c r="A2025" s="1"/>
      <c r="F2025" s="1"/>
      <c r="G2025" s="4"/>
      <c r="H2025" s="4"/>
    </row>
    <row r="2026" spans="1:8" x14ac:dyDescent="0.15">
      <c r="A2026" s="1"/>
      <c r="F2026" s="1"/>
      <c r="G2026" s="4"/>
      <c r="H2026" s="4"/>
    </row>
    <row r="2027" spans="1:8" x14ac:dyDescent="0.15">
      <c r="A2027" s="1"/>
      <c r="F2027" s="1"/>
      <c r="G2027" s="4"/>
      <c r="H2027" s="4"/>
    </row>
    <row r="2028" spans="1:8" x14ac:dyDescent="0.15">
      <c r="A2028" s="1"/>
      <c r="F2028" s="1"/>
      <c r="G2028" s="4"/>
      <c r="H2028" s="4"/>
    </row>
    <row r="2029" spans="1:8" x14ac:dyDescent="0.15">
      <c r="A2029" s="1"/>
      <c r="F2029" s="1"/>
      <c r="G2029" s="4"/>
      <c r="H2029" s="4"/>
    </row>
    <row r="2030" spans="1:8" x14ac:dyDescent="0.15">
      <c r="A2030" s="1"/>
      <c r="F2030" s="1"/>
      <c r="G2030" s="4"/>
      <c r="H2030" s="4"/>
    </row>
    <row r="2031" spans="1:8" x14ac:dyDescent="0.15">
      <c r="A2031" s="1"/>
      <c r="F2031" s="1"/>
      <c r="G2031" s="4"/>
      <c r="H2031" s="4"/>
    </row>
    <row r="2032" spans="1:8" x14ac:dyDescent="0.15">
      <c r="A2032" s="1"/>
      <c r="F2032" s="1"/>
      <c r="G2032" s="4"/>
      <c r="H2032" s="4"/>
    </row>
    <row r="2033" spans="1:8" x14ac:dyDescent="0.15">
      <c r="A2033" s="1"/>
      <c r="F2033" s="1"/>
      <c r="G2033" s="4"/>
      <c r="H2033" s="4"/>
    </row>
    <row r="2034" spans="1:8" x14ac:dyDescent="0.15">
      <c r="A2034" s="1"/>
      <c r="F2034" s="1"/>
      <c r="G2034" s="4"/>
      <c r="H2034" s="4"/>
    </row>
    <row r="2035" spans="1:8" x14ac:dyDescent="0.15">
      <c r="A2035" s="1"/>
      <c r="F2035" s="1"/>
      <c r="G2035" s="4"/>
      <c r="H2035" s="4"/>
    </row>
    <row r="2036" spans="1:8" x14ac:dyDescent="0.15">
      <c r="A2036" s="1"/>
      <c r="F2036" s="1"/>
      <c r="G2036" s="4"/>
      <c r="H2036" s="4"/>
    </row>
    <row r="2037" spans="1:8" x14ac:dyDescent="0.15">
      <c r="A2037" s="1"/>
      <c r="F2037" s="1"/>
      <c r="G2037" s="4"/>
      <c r="H2037" s="4"/>
    </row>
    <row r="2038" spans="1:8" x14ac:dyDescent="0.15">
      <c r="A2038" s="1"/>
      <c r="F2038" s="1"/>
      <c r="G2038" s="4"/>
      <c r="H2038" s="4"/>
    </row>
    <row r="2039" spans="1:8" x14ac:dyDescent="0.15">
      <c r="A2039" s="1"/>
      <c r="F2039" s="1"/>
      <c r="G2039" s="4"/>
      <c r="H2039" s="4"/>
    </row>
    <row r="2040" spans="1:8" x14ac:dyDescent="0.15">
      <c r="A2040" s="1"/>
      <c r="F2040" s="1"/>
      <c r="G2040" s="4"/>
      <c r="H2040" s="4"/>
    </row>
    <row r="2041" spans="1:8" x14ac:dyDescent="0.15">
      <c r="A2041" s="1"/>
      <c r="F2041" s="1"/>
      <c r="G2041" s="4"/>
      <c r="H2041" s="4"/>
    </row>
    <row r="2042" spans="1:8" x14ac:dyDescent="0.15">
      <c r="A2042" s="1"/>
      <c r="F2042" s="1"/>
      <c r="G2042" s="4"/>
      <c r="H2042" s="4"/>
    </row>
    <row r="2043" spans="1:8" x14ac:dyDescent="0.15">
      <c r="A2043" s="1"/>
      <c r="F2043" s="1"/>
      <c r="G2043" s="4"/>
      <c r="H2043" s="4"/>
    </row>
    <row r="2044" spans="1:8" x14ac:dyDescent="0.15">
      <c r="A2044" s="1"/>
      <c r="F2044" s="1"/>
      <c r="G2044" s="4"/>
      <c r="H2044" s="4"/>
    </row>
    <row r="2045" spans="1:8" x14ac:dyDescent="0.15">
      <c r="A2045" s="1"/>
      <c r="F2045" s="1"/>
      <c r="G2045" s="4"/>
      <c r="H2045" s="4"/>
    </row>
    <row r="2046" spans="1:8" x14ac:dyDescent="0.15">
      <c r="A2046" s="1"/>
      <c r="F2046" s="1"/>
      <c r="G2046" s="4"/>
      <c r="H2046" s="4"/>
    </row>
    <row r="2047" spans="1:8" x14ac:dyDescent="0.15">
      <c r="A2047" s="1"/>
      <c r="F2047" s="1"/>
      <c r="G2047" s="4"/>
      <c r="H2047" s="4"/>
    </row>
    <row r="2048" spans="1:8" x14ac:dyDescent="0.15">
      <c r="A2048" s="1"/>
      <c r="F2048" s="1"/>
      <c r="G2048" s="4"/>
      <c r="H2048" s="4"/>
    </row>
    <row r="2049" spans="1:8" x14ac:dyDescent="0.15">
      <c r="A2049" s="1"/>
      <c r="F2049" s="1"/>
      <c r="G2049" s="4"/>
      <c r="H2049" s="4"/>
    </row>
    <row r="2050" spans="1:8" x14ac:dyDescent="0.15">
      <c r="A2050" s="1"/>
      <c r="F2050" s="1"/>
      <c r="G2050" s="4"/>
      <c r="H2050" s="4"/>
    </row>
    <row r="2051" spans="1:8" x14ac:dyDescent="0.15">
      <c r="A2051" s="1"/>
      <c r="F2051" s="1"/>
      <c r="G2051" s="4"/>
      <c r="H2051" s="4"/>
    </row>
    <row r="2052" spans="1:8" x14ac:dyDescent="0.15">
      <c r="A2052" s="1"/>
      <c r="F2052" s="1"/>
      <c r="G2052" s="4"/>
      <c r="H2052" s="4"/>
    </row>
    <row r="2053" spans="1:8" x14ac:dyDescent="0.15">
      <c r="A2053" s="1"/>
      <c r="F2053" s="1"/>
      <c r="G2053" s="4"/>
      <c r="H2053" s="4"/>
    </row>
    <row r="2054" spans="1:8" x14ac:dyDescent="0.15">
      <c r="A2054" s="1"/>
      <c r="F2054" s="1"/>
      <c r="G2054" s="4"/>
      <c r="H2054" s="4"/>
    </row>
    <row r="2055" spans="1:8" x14ac:dyDescent="0.15">
      <c r="A2055" s="1"/>
      <c r="F2055" s="1"/>
      <c r="G2055" s="4"/>
      <c r="H2055" s="4"/>
    </row>
    <row r="2056" spans="1:8" x14ac:dyDescent="0.15">
      <c r="A2056" s="1"/>
      <c r="F2056" s="1"/>
      <c r="G2056" s="4"/>
      <c r="H2056" s="4"/>
    </row>
    <row r="2057" spans="1:8" x14ac:dyDescent="0.15">
      <c r="A2057" s="1"/>
      <c r="F2057" s="1"/>
      <c r="G2057" s="4"/>
      <c r="H2057" s="4"/>
    </row>
    <row r="2058" spans="1:8" x14ac:dyDescent="0.15">
      <c r="A2058" s="1"/>
      <c r="F2058" s="1"/>
      <c r="G2058" s="4"/>
      <c r="H2058" s="4"/>
    </row>
    <row r="2059" spans="1:8" x14ac:dyDescent="0.15">
      <c r="A2059" s="1"/>
      <c r="F2059" s="1"/>
      <c r="G2059" s="4"/>
      <c r="H2059" s="4"/>
    </row>
    <row r="2060" spans="1:8" x14ac:dyDescent="0.15">
      <c r="A2060" s="1"/>
      <c r="F2060" s="1"/>
      <c r="G2060" s="4"/>
      <c r="H2060" s="4"/>
    </row>
    <row r="2061" spans="1:8" x14ac:dyDescent="0.15">
      <c r="A2061" s="1"/>
      <c r="F2061" s="1"/>
      <c r="G2061" s="4"/>
      <c r="H2061" s="4"/>
    </row>
    <row r="2062" spans="1:8" x14ac:dyDescent="0.15">
      <c r="A2062" s="1"/>
      <c r="F2062" s="1"/>
      <c r="G2062" s="4"/>
      <c r="H2062" s="4"/>
    </row>
    <row r="2063" spans="1:8" x14ac:dyDescent="0.15">
      <c r="A2063" s="1"/>
      <c r="F2063" s="1"/>
      <c r="G2063" s="4"/>
      <c r="H2063" s="4"/>
    </row>
    <row r="2064" spans="1:8" x14ac:dyDescent="0.15">
      <c r="A2064" s="1"/>
      <c r="F2064" s="1"/>
      <c r="G2064" s="4"/>
      <c r="H2064" s="4"/>
    </row>
    <row r="2065" spans="1:8" x14ac:dyDescent="0.15">
      <c r="A2065" s="1"/>
      <c r="F2065" s="1"/>
      <c r="G2065" s="4"/>
      <c r="H2065" s="4"/>
    </row>
    <row r="2066" spans="1:8" x14ac:dyDescent="0.15">
      <c r="A2066" s="1"/>
      <c r="F2066" s="1"/>
      <c r="G2066" s="4"/>
      <c r="H2066" s="4"/>
    </row>
    <row r="2067" spans="1:8" x14ac:dyDescent="0.15">
      <c r="A2067" s="1"/>
      <c r="F2067" s="1"/>
      <c r="G2067" s="4"/>
      <c r="H2067" s="4"/>
    </row>
    <row r="2068" spans="1:8" x14ac:dyDescent="0.15">
      <c r="A2068" s="1"/>
      <c r="F2068" s="1"/>
      <c r="G2068" s="4"/>
      <c r="H2068" s="4"/>
    </row>
    <row r="2069" spans="1:8" x14ac:dyDescent="0.15">
      <c r="A2069" s="1"/>
      <c r="F2069" s="1"/>
      <c r="G2069" s="4"/>
      <c r="H2069" s="4"/>
    </row>
    <row r="2070" spans="1:8" x14ac:dyDescent="0.15">
      <c r="A2070" s="1"/>
      <c r="F2070" s="1"/>
      <c r="G2070" s="4"/>
      <c r="H2070" s="4"/>
    </row>
    <row r="2071" spans="1:8" x14ac:dyDescent="0.15">
      <c r="A2071" s="1"/>
      <c r="F2071" s="1"/>
      <c r="G2071" s="4"/>
      <c r="H2071" s="4"/>
    </row>
    <row r="2072" spans="1:8" x14ac:dyDescent="0.15">
      <c r="A2072" s="1"/>
      <c r="F2072" s="1"/>
      <c r="G2072" s="4"/>
      <c r="H2072" s="4"/>
    </row>
    <row r="2073" spans="1:8" x14ac:dyDescent="0.15">
      <c r="A2073" s="1"/>
      <c r="F2073" s="1"/>
      <c r="G2073" s="4"/>
      <c r="H2073" s="4"/>
    </row>
    <row r="2074" spans="1:8" x14ac:dyDescent="0.15">
      <c r="A2074" s="1"/>
      <c r="F2074" s="1"/>
      <c r="G2074" s="4"/>
      <c r="H2074" s="4"/>
    </row>
    <row r="2075" spans="1:8" x14ac:dyDescent="0.15">
      <c r="A2075" s="1"/>
      <c r="F2075" s="1"/>
      <c r="G2075" s="4"/>
      <c r="H2075" s="4"/>
    </row>
    <row r="2076" spans="1:8" x14ac:dyDescent="0.15">
      <c r="A2076" s="1"/>
      <c r="F2076" s="1"/>
      <c r="G2076" s="4"/>
      <c r="H2076" s="4"/>
    </row>
    <row r="2077" spans="1:8" x14ac:dyDescent="0.15">
      <c r="A2077" s="1"/>
      <c r="F2077" s="1"/>
      <c r="G2077" s="4"/>
      <c r="H2077" s="4"/>
    </row>
    <row r="2078" spans="1:8" x14ac:dyDescent="0.15">
      <c r="A2078" s="1"/>
      <c r="F2078" s="1"/>
      <c r="G2078" s="4"/>
      <c r="H2078" s="4"/>
    </row>
    <row r="2079" spans="1:8" x14ac:dyDescent="0.15">
      <c r="A2079" s="1"/>
      <c r="F2079" s="1"/>
      <c r="G2079" s="4"/>
      <c r="H2079" s="4"/>
    </row>
    <row r="2080" spans="1:8" x14ac:dyDescent="0.15">
      <c r="A2080" s="1"/>
      <c r="F2080" s="1"/>
      <c r="G2080" s="4"/>
      <c r="H2080" s="4"/>
    </row>
    <row r="2081" spans="1:8" x14ac:dyDescent="0.15">
      <c r="A2081" s="1"/>
      <c r="F2081" s="1"/>
      <c r="G2081" s="4"/>
      <c r="H2081" s="4"/>
    </row>
    <row r="2082" spans="1:8" x14ac:dyDescent="0.15">
      <c r="A2082" s="1"/>
      <c r="F2082" s="1"/>
      <c r="G2082" s="4"/>
      <c r="H2082" s="4"/>
    </row>
    <row r="2083" spans="1:8" x14ac:dyDescent="0.15">
      <c r="A2083" s="1"/>
      <c r="F2083" s="1"/>
      <c r="G2083" s="4"/>
      <c r="H2083" s="4"/>
    </row>
    <row r="2084" spans="1:8" x14ac:dyDescent="0.15">
      <c r="A2084" s="1"/>
      <c r="F2084" s="1"/>
      <c r="G2084" s="4"/>
      <c r="H2084" s="4"/>
    </row>
    <row r="2085" spans="1:8" x14ac:dyDescent="0.15">
      <c r="A2085" s="1"/>
      <c r="F2085" s="1"/>
      <c r="G2085" s="4"/>
      <c r="H2085" s="4"/>
    </row>
    <row r="2086" spans="1:8" x14ac:dyDescent="0.15">
      <c r="A2086" s="1"/>
      <c r="F2086" s="1"/>
      <c r="G2086" s="4"/>
      <c r="H2086" s="4"/>
    </row>
    <row r="2087" spans="1:8" x14ac:dyDescent="0.15">
      <c r="A2087" s="1"/>
      <c r="F2087" s="1"/>
      <c r="G2087" s="4"/>
      <c r="H2087" s="4"/>
    </row>
    <row r="2088" spans="1:8" x14ac:dyDescent="0.15">
      <c r="A2088" s="1"/>
      <c r="F2088" s="1"/>
      <c r="G2088" s="4"/>
      <c r="H2088" s="4"/>
    </row>
    <row r="2089" spans="1:8" x14ac:dyDescent="0.15">
      <c r="A2089" s="1"/>
      <c r="F2089" s="1"/>
      <c r="G2089" s="4"/>
      <c r="H2089" s="4"/>
    </row>
    <row r="2090" spans="1:8" x14ac:dyDescent="0.15">
      <c r="A2090" s="1"/>
      <c r="F2090" s="1"/>
      <c r="G2090" s="4"/>
      <c r="H2090" s="4"/>
    </row>
    <row r="2091" spans="1:8" x14ac:dyDescent="0.15">
      <c r="A2091" s="1"/>
      <c r="F2091" s="1"/>
      <c r="G2091" s="4"/>
      <c r="H2091" s="4"/>
    </row>
    <row r="2092" spans="1:8" x14ac:dyDescent="0.15">
      <c r="A2092" s="1"/>
      <c r="F2092" s="1"/>
      <c r="G2092" s="4"/>
      <c r="H2092" s="4"/>
    </row>
    <row r="2093" spans="1:8" x14ac:dyDescent="0.15">
      <c r="A2093" s="1"/>
      <c r="F2093" s="1"/>
      <c r="G2093" s="4"/>
      <c r="H2093" s="4"/>
    </row>
    <row r="2094" spans="1:8" x14ac:dyDescent="0.15">
      <c r="A2094" s="1"/>
      <c r="F2094" s="1"/>
      <c r="G2094" s="4"/>
      <c r="H2094" s="4"/>
    </row>
    <row r="2095" spans="1:8" x14ac:dyDescent="0.15">
      <c r="A2095" s="1"/>
      <c r="F2095" s="1"/>
      <c r="G2095" s="4"/>
      <c r="H2095" s="4"/>
    </row>
    <row r="2096" spans="1:8" x14ac:dyDescent="0.15">
      <c r="A2096" s="1"/>
      <c r="F2096" s="1"/>
      <c r="G2096" s="4"/>
      <c r="H2096" s="4"/>
    </row>
    <row r="2097" spans="1:8" x14ac:dyDescent="0.15">
      <c r="A2097" s="1"/>
      <c r="F2097" s="1"/>
      <c r="G2097" s="4"/>
      <c r="H2097" s="4"/>
    </row>
    <row r="2098" spans="1:8" x14ac:dyDescent="0.15">
      <c r="A2098" s="1"/>
      <c r="F2098" s="1"/>
      <c r="G2098" s="4"/>
      <c r="H2098" s="4"/>
    </row>
    <row r="2099" spans="1:8" x14ac:dyDescent="0.15">
      <c r="A2099" s="1"/>
      <c r="F2099" s="1"/>
      <c r="G2099" s="4"/>
      <c r="H2099" s="4"/>
    </row>
    <row r="2100" spans="1:8" x14ac:dyDescent="0.15">
      <c r="A2100" s="1"/>
      <c r="F2100" s="1"/>
      <c r="G2100" s="4"/>
      <c r="H2100" s="4"/>
    </row>
    <row r="2101" spans="1:8" x14ac:dyDescent="0.15">
      <c r="A2101" s="1"/>
      <c r="F2101" s="1"/>
      <c r="G2101" s="4"/>
      <c r="H2101" s="4"/>
    </row>
    <row r="2102" spans="1:8" x14ac:dyDescent="0.15">
      <c r="A2102" s="1"/>
      <c r="F2102" s="1"/>
      <c r="G2102" s="4"/>
      <c r="H2102" s="4"/>
    </row>
    <row r="2103" spans="1:8" x14ac:dyDescent="0.15">
      <c r="A2103" s="1"/>
      <c r="F2103" s="1"/>
      <c r="G2103" s="4"/>
      <c r="H2103" s="4"/>
    </row>
    <row r="2104" spans="1:8" x14ac:dyDescent="0.15">
      <c r="A2104" s="1"/>
      <c r="F2104" s="1"/>
      <c r="G2104" s="4"/>
      <c r="H2104" s="4"/>
    </row>
    <row r="2105" spans="1:8" x14ac:dyDescent="0.15">
      <c r="A2105" s="1"/>
      <c r="F2105" s="1"/>
      <c r="G2105" s="4"/>
      <c r="H2105" s="4"/>
    </row>
    <row r="2106" spans="1:8" x14ac:dyDescent="0.15">
      <c r="A2106" s="1"/>
      <c r="F2106" s="1"/>
      <c r="G2106" s="4"/>
      <c r="H2106" s="4"/>
    </row>
    <row r="2107" spans="1:8" x14ac:dyDescent="0.15">
      <c r="A2107" s="1"/>
      <c r="F2107" s="1"/>
      <c r="G2107" s="4"/>
      <c r="H2107" s="4"/>
    </row>
    <row r="2108" spans="1:8" x14ac:dyDescent="0.15">
      <c r="A2108" s="1"/>
      <c r="F2108" s="1"/>
      <c r="G2108" s="4"/>
      <c r="H2108" s="4"/>
    </row>
    <row r="2109" spans="1:8" x14ac:dyDescent="0.15">
      <c r="A2109" s="1"/>
      <c r="F2109" s="1"/>
      <c r="G2109" s="4"/>
      <c r="H2109" s="4"/>
    </row>
    <row r="2110" spans="1:8" x14ac:dyDescent="0.15">
      <c r="A2110" s="1"/>
      <c r="F2110" s="1"/>
      <c r="G2110" s="4"/>
      <c r="H2110" s="4"/>
    </row>
    <row r="2111" spans="1:8" x14ac:dyDescent="0.15">
      <c r="A2111" s="1"/>
      <c r="F2111" s="1"/>
      <c r="G2111" s="4"/>
      <c r="H2111" s="4"/>
    </row>
    <row r="2112" spans="1:8" x14ac:dyDescent="0.15">
      <c r="A2112" s="1"/>
      <c r="F2112" s="1"/>
      <c r="G2112" s="4"/>
      <c r="H2112" s="4"/>
    </row>
    <row r="2113" spans="1:8" x14ac:dyDescent="0.15">
      <c r="A2113" s="1"/>
      <c r="F2113" s="1"/>
      <c r="G2113" s="4"/>
      <c r="H2113" s="4"/>
    </row>
    <row r="2114" spans="1:8" x14ac:dyDescent="0.15">
      <c r="A2114" s="1"/>
      <c r="F2114" s="1"/>
      <c r="G2114" s="4"/>
      <c r="H2114" s="4"/>
    </row>
    <row r="2115" spans="1:8" x14ac:dyDescent="0.15">
      <c r="A2115" s="1"/>
      <c r="F2115" s="1"/>
      <c r="G2115" s="4"/>
      <c r="H2115" s="4"/>
    </row>
    <row r="2116" spans="1:8" x14ac:dyDescent="0.15">
      <c r="A2116" s="1"/>
      <c r="F2116" s="1"/>
      <c r="G2116" s="4"/>
      <c r="H2116" s="4"/>
    </row>
    <row r="2117" spans="1:8" x14ac:dyDescent="0.15">
      <c r="A2117" s="1"/>
      <c r="F2117" s="1"/>
      <c r="G2117" s="4"/>
      <c r="H2117" s="4"/>
    </row>
    <row r="2118" spans="1:8" x14ac:dyDescent="0.15">
      <c r="A2118" s="1"/>
      <c r="F2118" s="1"/>
      <c r="G2118" s="4"/>
      <c r="H2118" s="4"/>
    </row>
    <row r="2119" spans="1:8" x14ac:dyDescent="0.15">
      <c r="A2119" s="1"/>
      <c r="F2119" s="1"/>
      <c r="G2119" s="4"/>
      <c r="H2119" s="4"/>
    </row>
    <row r="2120" spans="1:8" x14ac:dyDescent="0.15">
      <c r="A2120" s="1"/>
      <c r="F2120" s="1"/>
      <c r="G2120" s="4"/>
      <c r="H2120" s="4"/>
    </row>
    <row r="2121" spans="1:8" x14ac:dyDescent="0.15">
      <c r="A2121" s="1"/>
      <c r="F2121" s="1"/>
      <c r="G2121" s="4"/>
      <c r="H2121" s="4"/>
    </row>
    <row r="2122" spans="1:8" x14ac:dyDescent="0.15">
      <c r="A2122" s="1"/>
      <c r="F2122" s="1"/>
      <c r="G2122" s="4"/>
      <c r="H2122" s="4"/>
    </row>
    <row r="2123" spans="1:8" x14ac:dyDescent="0.15">
      <c r="A2123" s="1"/>
      <c r="F2123" s="1"/>
      <c r="G2123" s="4"/>
      <c r="H2123" s="4"/>
    </row>
    <row r="2124" spans="1:8" x14ac:dyDescent="0.15">
      <c r="A2124" s="1"/>
      <c r="F2124" s="1"/>
      <c r="G2124" s="4"/>
      <c r="H2124" s="4"/>
    </row>
    <row r="2125" spans="1:8" x14ac:dyDescent="0.15">
      <c r="A2125" s="1"/>
      <c r="F2125" s="1"/>
      <c r="G2125" s="4"/>
      <c r="H2125" s="4"/>
    </row>
    <row r="2126" spans="1:8" x14ac:dyDescent="0.15">
      <c r="A2126" s="1"/>
      <c r="F2126" s="1"/>
      <c r="G2126" s="4"/>
      <c r="H2126" s="4"/>
    </row>
    <row r="2127" spans="1:8" x14ac:dyDescent="0.15">
      <c r="A2127" s="1"/>
      <c r="F2127" s="1"/>
      <c r="G2127" s="4"/>
      <c r="H2127" s="4"/>
    </row>
    <row r="2128" spans="1:8" x14ac:dyDescent="0.15">
      <c r="A2128" s="1"/>
      <c r="F2128" s="1"/>
      <c r="G2128" s="4"/>
      <c r="H2128" s="4"/>
    </row>
    <row r="2129" spans="1:8" x14ac:dyDescent="0.15">
      <c r="A2129" s="1"/>
      <c r="F2129" s="1"/>
      <c r="G2129" s="4"/>
      <c r="H2129" s="4"/>
    </row>
    <row r="2130" spans="1:8" x14ac:dyDescent="0.15">
      <c r="A2130" s="1"/>
      <c r="F2130" s="1"/>
      <c r="G2130" s="4"/>
      <c r="H2130" s="4"/>
    </row>
    <row r="2131" spans="1:8" x14ac:dyDescent="0.15">
      <c r="A2131" s="1"/>
      <c r="F2131" s="1"/>
      <c r="G2131" s="4"/>
      <c r="H2131" s="4"/>
    </row>
    <row r="2132" spans="1:8" x14ac:dyDescent="0.15">
      <c r="A2132" s="1"/>
      <c r="F2132" s="1"/>
      <c r="G2132" s="4"/>
      <c r="H2132" s="4"/>
    </row>
    <row r="2133" spans="1:8" x14ac:dyDescent="0.15">
      <c r="A2133" s="1"/>
      <c r="F2133" s="1"/>
      <c r="G2133" s="4"/>
      <c r="H2133" s="4"/>
    </row>
    <row r="2134" spans="1:8" x14ac:dyDescent="0.15">
      <c r="A2134" s="1"/>
      <c r="F2134" s="1"/>
      <c r="G2134" s="4"/>
      <c r="H2134" s="4"/>
    </row>
    <row r="2135" spans="1:8" x14ac:dyDescent="0.15">
      <c r="A2135" s="1"/>
      <c r="F2135" s="1"/>
      <c r="G2135" s="4"/>
      <c r="H2135" s="4"/>
    </row>
    <row r="2136" spans="1:8" x14ac:dyDescent="0.15">
      <c r="A2136" s="1"/>
      <c r="F2136" s="1"/>
      <c r="G2136" s="4"/>
      <c r="H2136" s="4"/>
    </row>
    <row r="2137" spans="1:8" x14ac:dyDescent="0.15">
      <c r="A2137" s="1"/>
      <c r="F2137" s="1"/>
      <c r="G2137" s="4"/>
      <c r="H2137" s="4"/>
    </row>
    <row r="2138" spans="1:8" x14ac:dyDescent="0.15">
      <c r="A2138" s="1"/>
      <c r="F2138" s="1"/>
      <c r="G2138" s="4"/>
      <c r="H2138" s="4"/>
    </row>
    <row r="2139" spans="1:8" x14ac:dyDescent="0.15">
      <c r="A2139" s="1"/>
      <c r="F2139" s="1"/>
      <c r="G2139" s="4"/>
      <c r="H2139" s="4"/>
    </row>
    <row r="2140" spans="1:8" x14ac:dyDescent="0.15">
      <c r="A2140" s="1"/>
      <c r="F2140" s="1"/>
      <c r="G2140" s="4"/>
      <c r="H2140" s="4"/>
    </row>
    <row r="2141" spans="1:8" x14ac:dyDescent="0.15">
      <c r="A2141" s="1"/>
      <c r="F2141" s="1"/>
      <c r="G2141" s="4"/>
      <c r="H2141" s="4"/>
    </row>
    <row r="2142" spans="1:8" x14ac:dyDescent="0.15">
      <c r="A2142" s="1"/>
      <c r="F2142" s="1"/>
      <c r="G2142" s="4"/>
      <c r="H2142" s="4"/>
    </row>
    <row r="2143" spans="1:8" x14ac:dyDescent="0.15">
      <c r="A2143" s="1"/>
      <c r="F2143" s="1"/>
      <c r="G2143" s="4"/>
      <c r="H2143" s="4"/>
    </row>
    <row r="2144" spans="1:8" x14ac:dyDescent="0.15">
      <c r="A2144" s="1"/>
      <c r="F2144" s="1"/>
      <c r="G2144" s="4"/>
      <c r="H2144" s="4"/>
    </row>
    <row r="2145" spans="1:8" x14ac:dyDescent="0.15">
      <c r="A2145" s="1"/>
      <c r="F2145" s="1"/>
      <c r="G2145" s="4"/>
      <c r="H2145" s="4"/>
    </row>
    <row r="2146" spans="1:8" x14ac:dyDescent="0.15">
      <c r="A2146" s="1"/>
      <c r="F2146" s="1"/>
      <c r="G2146" s="4"/>
      <c r="H2146" s="4"/>
    </row>
    <row r="2147" spans="1:8" x14ac:dyDescent="0.15">
      <c r="A2147" s="1"/>
      <c r="F2147" s="1"/>
      <c r="G2147" s="4"/>
      <c r="H2147" s="4"/>
    </row>
    <row r="2148" spans="1:8" x14ac:dyDescent="0.15">
      <c r="A2148" s="1"/>
      <c r="F2148" s="1"/>
      <c r="G2148" s="4"/>
      <c r="H2148" s="4"/>
    </row>
    <row r="2149" spans="1:8" x14ac:dyDescent="0.15">
      <c r="A2149" s="1"/>
      <c r="F2149" s="1"/>
      <c r="G2149" s="4"/>
      <c r="H2149" s="4"/>
    </row>
    <row r="2150" spans="1:8" x14ac:dyDescent="0.15">
      <c r="A2150" s="1"/>
      <c r="F2150" s="1"/>
      <c r="G2150" s="4"/>
      <c r="H2150" s="4"/>
    </row>
    <row r="2151" spans="1:8" x14ac:dyDescent="0.15">
      <c r="A2151" s="1"/>
      <c r="F2151" s="1"/>
      <c r="G2151" s="4"/>
      <c r="H2151" s="4"/>
    </row>
    <row r="2152" spans="1:8" x14ac:dyDescent="0.15">
      <c r="A2152" s="1"/>
      <c r="F2152" s="1"/>
      <c r="G2152" s="4"/>
      <c r="H2152" s="4"/>
    </row>
    <row r="2153" spans="1:8" x14ac:dyDescent="0.15">
      <c r="A2153" s="1"/>
      <c r="F2153" s="1"/>
      <c r="G2153" s="4"/>
      <c r="H2153" s="4"/>
    </row>
    <row r="2154" spans="1:8" x14ac:dyDescent="0.15">
      <c r="A2154" s="1"/>
      <c r="F2154" s="1"/>
      <c r="G2154" s="4"/>
      <c r="H2154" s="4"/>
    </row>
    <row r="2155" spans="1:8" x14ac:dyDescent="0.15">
      <c r="A2155" s="1"/>
      <c r="F2155" s="1"/>
      <c r="G2155" s="4"/>
      <c r="H2155" s="4"/>
    </row>
    <row r="2156" spans="1:8" x14ac:dyDescent="0.15">
      <c r="A2156" s="1"/>
      <c r="F2156" s="1"/>
      <c r="G2156" s="4"/>
      <c r="H2156" s="4"/>
    </row>
    <row r="2157" spans="1:8" x14ac:dyDescent="0.15">
      <c r="A2157" s="1"/>
      <c r="F2157" s="1"/>
      <c r="G2157" s="4"/>
      <c r="H2157" s="4"/>
    </row>
    <row r="2158" spans="1:8" x14ac:dyDescent="0.15">
      <c r="A2158" s="1"/>
      <c r="F2158" s="1"/>
      <c r="G2158" s="4"/>
      <c r="H2158" s="4"/>
    </row>
    <row r="2159" spans="1:8" x14ac:dyDescent="0.15">
      <c r="A2159" s="1"/>
      <c r="F2159" s="1"/>
      <c r="G2159" s="4"/>
      <c r="H2159" s="4"/>
    </row>
    <row r="2160" spans="1:8" x14ac:dyDescent="0.15">
      <c r="A2160" s="1"/>
      <c r="F2160" s="1"/>
      <c r="G2160" s="4"/>
      <c r="H2160" s="4"/>
    </row>
    <row r="2161" spans="1:8" x14ac:dyDescent="0.15">
      <c r="A2161" s="1"/>
      <c r="F2161" s="1"/>
      <c r="G2161" s="4"/>
      <c r="H2161" s="4"/>
    </row>
    <row r="2162" spans="1:8" x14ac:dyDescent="0.15">
      <c r="A2162" s="1"/>
      <c r="F2162" s="1"/>
      <c r="G2162" s="4"/>
      <c r="H2162" s="4"/>
    </row>
    <row r="2163" spans="1:8" x14ac:dyDescent="0.15">
      <c r="A2163" s="1"/>
      <c r="F2163" s="1"/>
      <c r="G2163" s="4"/>
      <c r="H2163" s="4"/>
    </row>
    <row r="2164" spans="1:8" x14ac:dyDescent="0.15">
      <c r="A2164" s="1"/>
      <c r="F2164" s="1"/>
      <c r="G2164" s="4"/>
      <c r="H2164" s="4"/>
    </row>
    <row r="2165" spans="1:8" x14ac:dyDescent="0.15">
      <c r="A2165" s="1"/>
      <c r="F2165" s="1"/>
      <c r="G2165" s="4"/>
      <c r="H2165" s="4"/>
    </row>
    <row r="2166" spans="1:8" x14ac:dyDescent="0.15">
      <c r="A2166" s="1"/>
      <c r="F2166" s="1"/>
      <c r="G2166" s="4"/>
      <c r="H2166" s="4"/>
    </row>
    <row r="2167" spans="1:8" x14ac:dyDescent="0.15">
      <c r="A2167" s="1"/>
      <c r="F2167" s="1"/>
      <c r="G2167" s="4"/>
      <c r="H2167" s="4"/>
    </row>
    <row r="2168" spans="1:8" x14ac:dyDescent="0.15">
      <c r="A2168" s="1"/>
      <c r="F2168" s="1"/>
      <c r="G2168" s="4"/>
      <c r="H2168" s="4"/>
    </row>
    <row r="2169" spans="1:8" x14ac:dyDescent="0.15">
      <c r="A2169" s="1"/>
      <c r="F2169" s="1"/>
      <c r="G2169" s="4"/>
      <c r="H2169" s="4"/>
    </row>
    <row r="2170" spans="1:8" x14ac:dyDescent="0.15">
      <c r="A2170" s="1"/>
      <c r="F2170" s="1"/>
      <c r="G2170" s="4"/>
      <c r="H2170" s="4"/>
    </row>
    <row r="2171" spans="1:8" x14ac:dyDescent="0.15">
      <c r="A2171" s="1"/>
      <c r="F2171" s="1"/>
      <c r="G2171" s="4"/>
      <c r="H2171" s="4"/>
    </row>
    <row r="2172" spans="1:8" x14ac:dyDescent="0.15">
      <c r="A2172" s="1"/>
      <c r="F2172" s="1"/>
      <c r="G2172" s="4"/>
      <c r="H2172" s="4"/>
    </row>
    <row r="2173" spans="1:8" x14ac:dyDescent="0.15">
      <c r="A2173" s="1"/>
      <c r="F2173" s="1"/>
      <c r="G2173" s="4"/>
      <c r="H2173" s="4"/>
    </row>
    <row r="2174" spans="1:8" x14ac:dyDescent="0.15">
      <c r="A2174" s="1"/>
      <c r="F2174" s="1"/>
      <c r="G2174" s="4"/>
      <c r="H2174" s="4"/>
    </row>
    <row r="2175" spans="1:8" x14ac:dyDescent="0.15">
      <c r="A2175" s="1"/>
      <c r="F2175" s="1"/>
      <c r="G2175" s="4"/>
      <c r="H2175" s="4"/>
    </row>
    <row r="2176" spans="1:8" x14ac:dyDescent="0.15">
      <c r="A2176" s="1"/>
      <c r="F2176" s="1"/>
      <c r="G2176" s="4"/>
      <c r="H2176" s="4"/>
    </row>
    <row r="2177" spans="1:8" x14ac:dyDescent="0.15">
      <c r="A2177" s="1"/>
      <c r="F2177" s="1"/>
      <c r="G2177" s="4"/>
      <c r="H2177" s="4"/>
    </row>
    <row r="2178" spans="1:8" x14ac:dyDescent="0.15">
      <c r="A2178" s="1"/>
      <c r="F2178" s="1"/>
      <c r="G2178" s="4"/>
      <c r="H2178" s="4"/>
    </row>
    <row r="2179" spans="1:8" x14ac:dyDescent="0.15">
      <c r="A2179" s="1"/>
      <c r="F2179" s="1"/>
      <c r="G2179" s="4"/>
      <c r="H2179" s="4"/>
    </row>
    <row r="2180" spans="1:8" x14ac:dyDescent="0.15">
      <c r="A2180" s="1"/>
      <c r="F2180" s="1"/>
      <c r="G2180" s="4"/>
      <c r="H2180" s="4"/>
    </row>
    <row r="2181" spans="1:8" x14ac:dyDescent="0.15">
      <c r="A2181" s="1"/>
      <c r="F2181" s="1"/>
      <c r="G2181" s="4"/>
      <c r="H2181" s="4"/>
    </row>
    <row r="2182" spans="1:8" x14ac:dyDescent="0.15">
      <c r="A2182" s="1"/>
      <c r="F2182" s="1"/>
      <c r="G2182" s="4"/>
      <c r="H2182" s="4"/>
    </row>
    <row r="2183" spans="1:8" x14ac:dyDescent="0.15">
      <c r="A2183" s="1"/>
      <c r="F2183" s="1"/>
      <c r="G2183" s="4"/>
      <c r="H2183" s="4"/>
    </row>
    <row r="2184" spans="1:8" x14ac:dyDescent="0.15">
      <c r="A2184" s="1"/>
      <c r="F2184" s="1"/>
      <c r="G2184" s="4"/>
      <c r="H2184" s="4"/>
    </row>
    <row r="2185" spans="1:8" x14ac:dyDescent="0.15">
      <c r="A2185" s="1"/>
      <c r="F2185" s="1"/>
      <c r="G2185" s="4"/>
      <c r="H2185" s="4"/>
    </row>
    <row r="2186" spans="1:8" x14ac:dyDescent="0.15">
      <c r="A2186" s="1"/>
      <c r="F2186" s="1"/>
      <c r="G2186" s="4"/>
      <c r="H2186" s="4"/>
    </row>
    <row r="2187" spans="1:8" x14ac:dyDescent="0.15">
      <c r="A2187" s="1"/>
      <c r="F2187" s="1"/>
      <c r="G2187" s="4"/>
      <c r="H2187" s="4"/>
    </row>
    <row r="2188" spans="1:8" x14ac:dyDescent="0.15">
      <c r="A2188" s="1"/>
      <c r="F2188" s="1"/>
      <c r="G2188" s="4"/>
      <c r="H2188" s="4"/>
    </row>
    <row r="2189" spans="1:8" x14ac:dyDescent="0.15">
      <c r="A2189" s="1"/>
      <c r="F2189" s="1"/>
      <c r="G2189" s="4"/>
      <c r="H2189" s="4"/>
    </row>
    <row r="2190" spans="1:8" x14ac:dyDescent="0.15">
      <c r="A2190" s="1"/>
      <c r="F2190" s="1"/>
      <c r="G2190" s="4"/>
      <c r="H2190" s="4"/>
    </row>
    <row r="2191" spans="1:8" x14ac:dyDescent="0.15">
      <c r="A2191" s="1"/>
      <c r="F2191" s="1"/>
      <c r="G2191" s="4"/>
      <c r="H2191" s="4"/>
    </row>
    <row r="2192" spans="1:8" x14ac:dyDescent="0.15">
      <c r="A2192" s="1"/>
      <c r="F2192" s="1"/>
      <c r="G2192" s="4"/>
      <c r="H2192" s="4"/>
    </row>
    <row r="2193" spans="1:8" x14ac:dyDescent="0.15">
      <c r="A2193" s="1"/>
      <c r="F2193" s="1"/>
      <c r="G2193" s="4"/>
      <c r="H2193" s="4"/>
    </row>
    <row r="2194" spans="1:8" x14ac:dyDescent="0.15">
      <c r="A2194" s="1"/>
      <c r="F2194" s="1"/>
      <c r="G2194" s="4"/>
      <c r="H2194" s="4"/>
    </row>
    <row r="2195" spans="1:8" x14ac:dyDescent="0.15">
      <c r="A2195" s="1"/>
      <c r="F2195" s="1"/>
      <c r="G2195" s="4"/>
      <c r="H2195" s="4"/>
    </row>
    <row r="2196" spans="1:8" x14ac:dyDescent="0.15">
      <c r="A2196" s="1"/>
      <c r="F2196" s="1"/>
      <c r="G2196" s="4"/>
      <c r="H2196" s="4"/>
    </row>
    <row r="2197" spans="1:8" x14ac:dyDescent="0.15">
      <c r="A2197" s="1"/>
      <c r="F2197" s="1"/>
      <c r="G2197" s="4"/>
      <c r="H2197" s="4"/>
    </row>
    <row r="2198" spans="1:8" x14ac:dyDescent="0.15">
      <c r="A2198" s="1"/>
      <c r="F2198" s="1"/>
      <c r="G2198" s="4"/>
      <c r="H2198" s="4"/>
    </row>
    <row r="2199" spans="1:8" x14ac:dyDescent="0.15">
      <c r="A2199" s="1"/>
      <c r="F2199" s="1"/>
      <c r="G2199" s="4"/>
      <c r="H2199" s="4"/>
    </row>
    <row r="2200" spans="1:8" x14ac:dyDescent="0.15">
      <c r="A2200" s="1"/>
      <c r="F2200" s="1"/>
      <c r="G2200" s="4"/>
      <c r="H2200" s="4"/>
    </row>
    <row r="2201" spans="1:8" x14ac:dyDescent="0.15">
      <c r="A2201" s="1"/>
      <c r="F2201" s="1"/>
      <c r="G2201" s="4"/>
      <c r="H2201" s="4"/>
    </row>
    <row r="2202" spans="1:8" x14ac:dyDescent="0.15">
      <c r="A2202" s="1"/>
      <c r="F2202" s="1"/>
      <c r="G2202" s="4"/>
      <c r="H2202" s="4"/>
    </row>
    <row r="2203" spans="1:8" x14ac:dyDescent="0.15">
      <c r="A2203" s="1"/>
      <c r="F2203" s="1"/>
      <c r="G2203" s="4"/>
      <c r="H2203" s="4"/>
    </row>
    <row r="2204" spans="1:8" x14ac:dyDescent="0.15">
      <c r="A2204" s="1"/>
      <c r="F2204" s="1"/>
      <c r="G2204" s="4"/>
      <c r="H2204" s="4"/>
    </row>
    <row r="2205" spans="1:8" x14ac:dyDescent="0.15">
      <c r="A2205" s="1"/>
      <c r="F2205" s="1"/>
      <c r="G2205" s="4"/>
      <c r="H2205" s="4"/>
    </row>
    <row r="2206" spans="1:8" x14ac:dyDescent="0.15">
      <c r="A2206" s="1"/>
      <c r="F2206" s="1"/>
      <c r="G2206" s="4"/>
      <c r="H2206" s="4"/>
    </row>
    <row r="2207" spans="1:8" x14ac:dyDescent="0.15">
      <c r="A2207" s="1"/>
      <c r="F2207" s="1"/>
      <c r="G2207" s="4"/>
      <c r="H2207" s="4"/>
    </row>
    <row r="2208" spans="1:8" x14ac:dyDescent="0.15">
      <c r="A2208" s="1"/>
      <c r="F2208" s="1"/>
      <c r="G2208" s="4"/>
      <c r="H2208" s="4"/>
    </row>
    <row r="2209" spans="1:8" x14ac:dyDescent="0.15">
      <c r="A2209" s="1"/>
      <c r="F2209" s="1"/>
      <c r="G2209" s="4"/>
      <c r="H2209" s="4"/>
    </row>
    <row r="2210" spans="1:8" x14ac:dyDescent="0.15">
      <c r="A2210" s="1"/>
      <c r="F2210" s="1"/>
      <c r="G2210" s="4"/>
      <c r="H2210" s="4"/>
    </row>
    <row r="2211" spans="1:8" x14ac:dyDescent="0.15">
      <c r="A2211" s="1"/>
      <c r="F2211" s="1"/>
      <c r="G2211" s="4"/>
      <c r="H2211" s="4"/>
    </row>
    <row r="2212" spans="1:8" x14ac:dyDescent="0.15">
      <c r="A2212" s="1"/>
      <c r="F2212" s="1"/>
      <c r="G2212" s="4"/>
      <c r="H2212" s="4"/>
    </row>
    <row r="2213" spans="1:8" x14ac:dyDescent="0.15">
      <c r="A2213" s="1"/>
      <c r="F2213" s="1"/>
      <c r="G2213" s="4"/>
      <c r="H2213" s="4"/>
    </row>
    <row r="2214" spans="1:8" x14ac:dyDescent="0.15">
      <c r="A2214" s="1"/>
      <c r="F2214" s="1"/>
      <c r="G2214" s="4"/>
      <c r="H2214" s="4"/>
    </row>
    <row r="2215" spans="1:8" x14ac:dyDescent="0.15">
      <c r="A2215" s="1"/>
      <c r="F2215" s="1"/>
      <c r="G2215" s="4"/>
      <c r="H2215" s="4"/>
    </row>
    <row r="2216" spans="1:8" x14ac:dyDescent="0.15">
      <c r="A2216" s="1"/>
      <c r="F2216" s="1"/>
      <c r="G2216" s="4"/>
      <c r="H2216" s="4"/>
    </row>
    <row r="2217" spans="1:8" x14ac:dyDescent="0.15">
      <c r="A2217" s="1"/>
      <c r="F2217" s="1"/>
      <c r="G2217" s="4"/>
      <c r="H2217" s="4"/>
    </row>
    <row r="2218" spans="1:8" x14ac:dyDescent="0.15">
      <c r="A2218" s="1"/>
      <c r="F2218" s="1"/>
      <c r="G2218" s="4"/>
      <c r="H2218" s="4"/>
    </row>
    <row r="2219" spans="1:8" x14ac:dyDescent="0.15">
      <c r="A2219" s="1"/>
      <c r="F2219" s="1"/>
      <c r="G2219" s="4"/>
      <c r="H2219" s="4"/>
    </row>
    <row r="2220" spans="1:8" x14ac:dyDescent="0.15">
      <c r="A2220" s="1"/>
      <c r="F2220" s="1"/>
      <c r="G2220" s="4"/>
      <c r="H2220" s="4"/>
    </row>
    <row r="2221" spans="1:8" x14ac:dyDescent="0.15">
      <c r="A2221" s="1"/>
      <c r="F2221" s="1"/>
      <c r="G2221" s="4"/>
      <c r="H2221" s="4"/>
    </row>
    <row r="2222" spans="1:8" x14ac:dyDescent="0.15">
      <c r="A2222" s="1"/>
      <c r="F2222" s="1"/>
      <c r="G2222" s="4"/>
      <c r="H2222" s="4"/>
    </row>
    <row r="2223" spans="1:8" x14ac:dyDescent="0.15">
      <c r="A2223" s="1"/>
      <c r="F2223" s="1"/>
      <c r="G2223" s="4"/>
      <c r="H2223" s="4"/>
    </row>
    <row r="2224" spans="1:8" x14ac:dyDescent="0.15">
      <c r="A2224" s="1"/>
      <c r="F2224" s="1"/>
      <c r="G2224" s="4"/>
      <c r="H2224" s="4"/>
    </row>
    <row r="2225" spans="1:8" x14ac:dyDescent="0.15">
      <c r="A2225" s="1"/>
      <c r="F2225" s="1"/>
      <c r="G2225" s="4"/>
      <c r="H2225" s="4"/>
    </row>
    <row r="2226" spans="1:8" x14ac:dyDescent="0.15">
      <c r="A2226" s="1"/>
      <c r="F2226" s="1"/>
      <c r="G2226" s="4"/>
      <c r="H2226" s="4"/>
    </row>
    <row r="2227" spans="1:8" x14ac:dyDescent="0.15">
      <c r="A2227" s="1"/>
      <c r="F2227" s="1"/>
      <c r="G2227" s="4"/>
      <c r="H2227" s="4"/>
    </row>
    <row r="2228" spans="1:8" x14ac:dyDescent="0.15">
      <c r="A2228" s="1"/>
      <c r="F2228" s="1"/>
      <c r="G2228" s="4"/>
      <c r="H2228" s="4"/>
    </row>
    <row r="2229" spans="1:8" x14ac:dyDescent="0.15">
      <c r="A2229" s="1"/>
      <c r="F2229" s="1"/>
      <c r="G2229" s="4"/>
      <c r="H2229" s="4"/>
    </row>
    <row r="2230" spans="1:8" x14ac:dyDescent="0.15">
      <c r="A2230" s="1"/>
      <c r="F2230" s="1"/>
      <c r="G2230" s="4"/>
      <c r="H2230" s="4"/>
    </row>
    <row r="2231" spans="1:8" x14ac:dyDescent="0.15">
      <c r="A2231" s="1"/>
      <c r="F2231" s="1"/>
      <c r="G2231" s="4"/>
      <c r="H2231" s="4"/>
    </row>
    <row r="2232" spans="1:8" x14ac:dyDescent="0.15">
      <c r="A2232" s="1"/>
      <c r="F2232" s="1"/>
      <c r="G2232" s="4"/>
      <c r="H2232" s="4"/>
    </row>
    <row r="2233" spans="1:8" x14ac:dyDescent="0.15">
      <c r="A2233" s="1"/>
      <c r="F2233" s="1"/>
      <c r="G2233" s="4"/>
      <c r="H2233" s="4"/>
    </row>
    <row r="2234" spans="1:8" x14ac:dyDescent="0.15">
      <c r="A2234" s="1"/>
      <c r="F2234" s="1"/>
      <c r="G2234" s="4"/>
      <c r="H2234" s="4"/>
    </row>
    <row r="2235" spans="1:8" x14ac:dyDescent="0.15">
      <c r="A2235" s="1"/>
      <c r="F2235" s="1"/>
      <c r="G2235" s="4"/>
      <c r="H2235" s="4"/>
    </row>
    <row r="2236" spans="1:8" x14ac:dyDescent="0.15">
      <c r="A2236" s="1"/>
      <c r="F2236" s="1"/>
      <c r="G2236" s="4"/>
      <c r="H2236" s="4"/>
    </row>
    <row r="2237" spans="1:8" x14ac:dyDescent="0.15">
      <c r="A2237" s="1"/>
      <c r="F2237" s="1"/>
      <c r="G2237" s="4"/>
      <c r="H2237" s="4"/>
    </row>
    <row r="2238" spans="1:8" x14ac:dyDescent="0.15">
      <c r="A2238" s="1"/>
      <c r="F2238" s="1"/>
      <c r="G2238" s="4"/>
      <c r="H2238" s="4"/>
    </row>
    <row r="2239" spans="1:8" x14ac:dyDescent="0.15">
      <c r="A2239" s="1"/>
      <c r="F2239" s="1"/>
      <c r="G2239" s="4"/>
      <c r="H2239" s="4"/>
    </row>
    <row r="2240" spans="1:8" x14ac:dyDescent="0.15">
      <c r="A2240" s="1"/>
      <c r="F2240" s="1"/>
      <c r="G2240" s="4"/>
      <c r="H2240" s="4"/>
    </row>
    <row r="2241" spans="1:8" x14ac:dyDescent="0.15">
      <c r="A2241" s="1"/>
      <c r="F2241" s="1"/>
      <c r="G2241" s="4"/>
      <c r="H2241" s="4"/>
    </row>
    <row r="2242" spans="1:8" x14ac:dyDescent="0.15">
      <c r="A2242" s="1"/>
      <c r="F2242" s="1"/>
      <c r="G2242" s="4"/>
      <c r="H2242" s="4"/>
    </row>
    <row r="2243" spans="1:8" x14ac:dyDescent="0.15">
      <c r="A2243" s="1"/>
      <c r="F2243" s="1"/>
      <c r="G2243" s="4"/>
      <c r="H2243" s="4"/>
    </row>
    <row r="2244" spans="1:8" x14ac:dyDescent="0.15">
      <c r="A2244" s="1"/>
      <c r="F2244" s="1"/>
      <c r="G2244" s="4"/>
      <c r="H2244" s="4"/>
    </row>
    <row r="2245" spans="1:8" x14ac:dyDescent="0.15">
      <c r="A2245" s="1"/>
      <c r="F2245" s="1"/>
      <c r="G2245" s="4"/>
      <c r="H2245" s="4"/>
    </row>
    <row r="2246" spans="1:8" x14ac:dyDescent="0.15">
      <c r="A2246" s="1"/>
      <c r="F2246" s="1"/>
      <c r="G2246" s="4"/>
      <c r="H2246" s="4"/>
    </row>
    <row r="2247" spans="1:8" x14ac:dyDescent="0.15">
      <c r="A2247" s="1"/>
      <c r="F2247" s="1"/>
      <c r="G2247" s="4"/>
      <c r="H2247" s="4"/>
    </row>
    <row r="2248" spans="1:8" x14ac:dyDescent="0.15">
      <c r="A2248" s="1"/>
      <c r="F2248" s="1"/>
      <c r="G2248" s="4"/>
      <c r="H2248" s="4"/>
    </row>
    <row r="2249" spans="1:8" x14ac:dyDescent="0.15">
      <c r="A2249" s="1"/>
      <c r="F2249" s="1"/>
      <c r="G2249" s="4"/>
      <c r="H2249" s="4"/>
    </row>
    <row r="2250" spans="1:8" x14ac:dyDescent="0.15">
      <c r="A2250" s="1"/>
      <c r="F2250" s="1"/>
      <c r="G2250" s="4"/>
      <c r="H2250" s="4"/>
    </row>
    <row r="2251" spans="1:8" x14ac:dyDescent="0.15">
      <c r="A2251" s="1"/>
      <c r="F2251" s="1"/>
      <c r="G2251" s="4"/>
      <c r="H2251" s="4"/>
    </row>
    <row r="2252" spans="1:8" x14ac:dyDescent="0.15">
      <c r="A2252" s="1"/>
      <c r="F2252" s="1"/>
      <c r="G2252" s="4"/>
      <c r="H2252" s="4"/>
    </row>
    <row r="2253" spans="1:8" x14ac:dyDescent="0.15">
      <c r="A2253" s="1"/>
      <c r="F2253" s="1"/>
      <c r="G2253" s="4"/>
      <c r="H2253" s="4"/>
    </row>
    <row r="2254" spans="1:8" x14ac:dyDescent="0.15">
      <c r="A2254" s="1"/>
      <c r="F2254" s="1"/>
      <c r="G2254" s="4"/>
      <c r="H2254" s="4"/>
    </row>
    <row r="2255" spans="1:8" x14ac:dyDescent="0.15">
      <c r="A2255" s="1"/>
      <c r="F2255" s="1"/>
      <c r="G2255" s="4"/>
      <c r="H2255" s="4"/>
    </row>
    <row r="2256" spans="1:8" x14ac:dyDescent="0.15">
      <c r="A2256" s="1"/>
      <c r="F2256" s="1"/>
      <c r="G2256" s="4"/>
      <c r="H2256" s="4"/>
    </row>
    <row r="2257" spans="1:8" x14ac:dyDescent="0.15">
      <c r="A2257" s="1"/>
      <c r="F2257" s="1"/>
      <c r="G2257" s="4"/>
      <c r="H2257" s="4"/>
    </row>
    <row r="2258" spans="1:8" x14ac:dyDescent="0.15">
      <c r="A2258" s="1"/>
      <c r="F2258" s="1"/>
      <c r="G2258" s="4"/>
      <c r="H2258" s="4"/>
    </row>
    <row r="2259" spans="1:8" x14ac:dyDescent="0.15">
      <c r="A2259" s="1"/>
      <c r="F2259" s="1"/>
      <c r="G2259" s="4"/>
      <c r="H2259" s="4"/>
    </row>
    <row r="2260" spans="1:8" x14ac:dyDescent="0.15">
      <c r="A2260" s="1"/>
      <c r="F2260" s="1"/>
      <c r="G2260" s="4"/>
      <c r="H2260" s="4"/>
    </row>
    <row r="2261" spans="1:8" x14ac:dyDescent="0.15">
      <c r="A2261" s="1"/>
      <c r="F2261" s="1"/>
      <c r="G2261" s="4"/>
      <c r="H2261" s="4"/>
    </row>
    <row r="2262" spans="1:8" x14ac:dyDescent="0.15">
      <c r="A2262" s="1"/>
      <c r="F2262" s="1"/>
      <c r="G2262" s="4"/>
      <c r="H2262" s="4"/>
    </row>
    <row r="2263" spans="1:8" x14ac:dyDescent="0.15">
      <c r="A2263" s="1"/>
      <c r="F2263" s="1"/>
      <c r="G2263" s="4"/>
      <c r="H2263" s="4"/>
    </row>
    <row r="2264" spans="1:8" x14ac:dyDescent="0.15">
      <c r="A2264" s="1"/>
      <c r="F2264" s="1"/>
      <c r="G2264" s="4"/>
      <c r="H2264" s="4"/>
    </row>
    <row r="2265" spans="1:8" x14ac:dyDescent="0.15">
      <c r="A2265" s="1"/>
      <c r="F2265" s="1"/>
      <c r="G2265" s="4"/>
      <c r="H2265" s="4"/>
    </row>
    <row r="2266" spans="1:8" x14ac:dyDescent="0.15">
      <c r="A2266" s="1"/>
      <c r="F2266" s="1"/>
      <c r="G2266" s="4"/>
      <c r="H2266" s="4"/>
    </row>
    <row r="2267" spans="1:8" x14ac:dyDescent="0.15">
      <c r="A2267" s="1"/>
      <c r="F2267" s="1"/>
      <c r="G2267" s="4"/>
      <c r="H2267" s="4"/>
    </row>
    <row r="2268" spans="1:8" x14ac:dyDescent="0.15">
      <c r="A2268" s="1"/>
      <c r="F2268" s="1"/>
      <c r="G2268" s="4"/>
      <c r="H2268" s="4"/>
    </row>
    <row r="2269" spans="1:8" x14ac:dyDescent="0.15">
      <c r="A2269" s="1"/>
      <c r="F2269" s="1"/>
      <c r="G2269" s="4"/>
      <c r="H2269" s="4"/>
    </row>
    <row r="2270" spans="1:8" x14ac:dyDescent="0.15">
      <c r="A2270" s="1"/>
      <c r="F2270" s="1"/>
      <c r="G2270" s="4"/>
      <c r="H2270" s="4"/>
    </row>
    <row r="2271" spans="1:8" x14ac:dyDescent="0.15">
      <c r="A2271" s="1"/>
      <c r="F2271" s="1"/>
      <c r="G2271" s="4"/>
      <c r="H2271" s="4"/>
    </row>
    <row r="2272" spans="1:8" x14ac:dyDescent="0.15">
      <c r="A2272" s="1"/>
      <c r="F2272" s="1"/>
      <c r="G2272" s="4"/>
      <c r="H2272" s="4"/>
    </row>
    <row r="2273" spans="1:8" x14ac:dyDescent="0.15">
      <c r="A2273" s="1"/>
      <c r="F2273" s="1"/>
      <c r="G2273" s="4"/>
      <c r="H2273" s="4"/>
    </row>
    <row r="2274" spans="1:8" x14ac:dyDescent="0.15">
      <c r="A2274" s="1"/>
      <c r="F2274" s="1"/>
      <c r="G2274" s="4"/>
      <c r="H2274" s="4"/>
    </row>
    <row r="2275" spans="1:8" x14ac:dyDescent="0.15">
      <c r="A2275" s="1"/>
      <c r="F2275" s="1"/>
      <c r="G2275" s="4"/>
      <c r="H2275" s="4"/>
    </row>
    <row r="2276" spans="1:8" x14ac:dyDescent="0.15">
      <c r="A2276" s="1"/>
      <c r="F2276" s="1"/>
      <c r="G2276" s="4"/>
      <c r="H2276" s="4"/>
    </row>
    <row r="2277" spans="1:8" x14ac:dyDescent="0.15">
      <c r="A2277" s="1"/>
      <c r="F2277" s="1"/>
      <c r="G2277" s="4"/>
      <c r="H2277" s="4"/>
    </row>
    <row r="2278" spans="1:8" x14ac:dyDescent="0.15">
      <c r="A2278" s="1"/>
      <c r="F2278" s="1"/>
      <c r="G2278" s="4"/>
      <c r="H2278" s="4"/>
    </row>
    <row r="2279" spans="1:8" x14ac:dyDescent="0.15">
      <c r="A2279" s="1"/>
      <c r="F2279" s="1"/>
      <c r="G2279" s="4"/>
      <c r="H2279" s="4"/>
    </row>
    <row r="2280" spans="1:8" x14ac:dyDescent="0.15">
      <c r="A2280" s="1"/>
      <c r="F2280" s="1"/>
      <c r="G2280" s="4"/>
      <c r="H2280" s="4"/>
    </row>
    <row r="2281" spans="1:8" x14ac:dyDescent="0.15">
      <c r="A2281" s="1"/>
      <c r="F2281" s="1"/>
      <c r="G2281" s="4"/>
      <c r="H2281" s="4"/>
    </row>
    <row r="2282" spans="1:8" x14ac:dyDescent="0.15">
      <c r="A2282" s="1"/>
      <c r="F2282" s="1"/>
      <c r="G2282" s="4"/>
      <c r="H2282" s="4"/>
    </row>
    <row r="2283" spans="1:8" x14ac:dyDescent="0.15">
      <c r="A2283" s="1"/>
      <c r="F2283" s="1"/>
      <c r="G2283" s="4"/>
      <c r="H2283" s="4"/>
    </row>
    <row r="2284" spans="1:8" x14ac:dyDescent="0.15">
      <c r="A2284" s="1"/>
      <c r="F2284" s="1"/>
      <c r="G2284" s="4"/>
      <c r="H2284" s="4"/>
    </row>
    <row r="2285" spans="1:8" x14ac:dyDescent="0.15">
      <c r="A2285" s="1"/>
      <c r="F2285" s="1"/>
      <c r="G2285" s="4"/>
      <c r="H2285" s="4"/>
    </row>
    <row r="2286" spans="1:8" x14ac:dyDescent="0.15">
      <c r="A2286" s="1"/>
      <c r="F2286" s="1"/>
      <c r="G2286" s="4"/>
      <c r="H2286" s="4"/>
    </row>
    <row r="2287" spans="1:8" x14ac:dyDescent="0.15">
      <c r="A2287" s="1"/>
      <c r="F2287" s="1"/>
      <c r="G2287" s="4"/>
      <c r="H2287" s="4"/>
    </row>
    <row r="2288" spans="1:8" x14ac:dyDescent="0.15">
      <c r="A2288" s="1"/>
      <c r="F2288" s="1"/>
      <c r="G2288" s="4"/>
      <c r="H2288" s="4"/>
    </row>
    <row r="2289" spans="1:8" x14ac:dyDescent="0.15">
      <c r="A2289" s="1"/>
      <c r="F2289" s="1"/>
      <c r="G2289" s="4"/>
      <c r="H2289" s="4"/>
    </row>
    <row r="2290" spans="1:8" x14ac:dyDescent="0.15">
      <c r="A2290" s="1"/>
      <c r="F2290" s="1"/>
      <c r="G2290" s="4"/>
      <c r="H2290" s="4"/>
    </row>
    <row r="2291" spans="1:8" x14ac:dyDescent="0.15">
      <c r="A2291" s="1"/>
      <c r="F2291" s="1"/>
      <c r="G2291" s="4"/>
      <c r="H2291" s="4"/>
    </row>
    <row r="2292" spans="1:8" x14ac:dyDescent="0.15">
      <c r="A2292" s="1"/>
      <c r="F2292" s="1"/>
      <c r="G2292" s="4"/>
      <c r="H2292" s="4"/>
    </row>
    <row r="2293" spans="1:8" x14ac:dyDescent="0.15">
      <c r="A2293" s="1"/>
      <c r="F2293" s="1"/>
      <c r="G2293" s="4"/>
      <c r="H2293" s="4"/>
    </row>
    <row r="2294" spans="1:8" x14ac:dyDescent="0.15">
      <c r="A2294" s="1"/>
      <c r="F2294" s="1"/>
      <c r="G2294" s="4"/>
      <c r="H2294" s="4"/>
    </row>
    <row r="2295" spans="1:8" x14ac:dyDescent="0.15">
      <c r="A2295" s="1"/>
      <c r="F2295" s="1"/>
      <c r="G2295" s="4"/>
      <c r="H2295" s="4"/>
    </row>
    <row r="2296" spans="1:8" x14ac:dyDescent="0.15">
      <c r="A2296" s="1"/>
      <c r="F2296" s="1"/>
      <c r="G2296" s="4"/>
      <c r="H2296" s="4"/>
    </row>
    <row r="2297" spans="1:8" x14ac:dyDescent="0.15">
      <c r="A2297" s="1"/>
      <c r="F2297" s="1"/>
      <c r="G2297" s="4"/>
      <c r="H2297" s="4"/>
    </row>
    <row r="2298" spans="1:8" x14ac:dyDescent="0.15">
      <c r="A2298" s="1"/>
      <c r="F2298" s="1"/>
      <c r="G2298" s="4"/>
      <c r="H2298" s="4"/>
    </row>
    <row r="2299" spans="1:8" x14ac:dyDescent="0.15">
      <c r="A2299" s="1"/>
      <c r="F2299" s="1"/>
      <c r="G2299" s="4"/>
      <c r="H2299" s="4"/>
    </row>
    <row r="2300" spans="1:8" x14ac:dyDescent="0.15">
      <c r="A2300" s="1"/>
      <c r="F2300" s="1"/>
      <c r="G2300" s="4"/>
      <c r="H2300" s="4"/>
    </row>
    <row r="2301" spans="1:8" x14ac:dyDescent="0.15">
      <c r="A2301" s="1"/>
      <c r="F2301" s="1"/>
      <c r="G2301" s="4"/>
      <c r="H2301" s="4"/>
    </row>
    <row r="2302" spans="1:8" x14ac:dyDescent="0.15">
      <c r="A2302" s="1"/>
      <c r="F2302" s="1"/>
      <c r="G2302" s="4"/>
      <c r="H2302" s="4"/>
    </row>
    <row r="2303" spans="1:8" x14ac:dyDescent="0.15">
      <c r="A2303" s="1"/>
      <c r="F2303" s="1"/>
      <c r="G2303" s="4"/>
      <c r="H2303" s="4"/>
    </row>
    <row r="2304" spans="1:8" x14ac:dyDescent="0.15">
      <c r="A2304" s="1"/>
      <c r="F2304" s="1"/>
      <c r="G2304" s="4"/>
      <c r="H2304" s="4"/>
    </row>
    <row r="2305" spans="1:8" x14ac:dyDescent="0.15">
      <c r="A2305" s="1"/>
      <c r="F2305" s="1"/>
      <c r="G2305" s="4"/>
      <c r="H2305" s="4"/>
    </row>
    <row r="2306" spans="1:8" x14ac:dyDescent="0.15">
      <c r="A2306" s="1"/>
      <c r="F2306" s="1"/>
      <c r="G2306" s="4"/>
      <c r="H2306" s="4"/>
    </row>
    <row r="2307" spans="1:8" x14ac:dyDescent="0.15">
      <c r="A2307" s="1"/>
      <c r="F2307" s="1"/>
      <c r="G2307" s="4"/>
      <c r="H2307" s="4"/>
    </row>
    <row r="2308" spans="1:8" x14ac:dyDescent="0.15">
      <c r="A2308" s="1"/>
      <c r="F2308" s="1"/>
      <c r="G2308" s="4"/>
      <c r="H2308" s="4"/>
    </row>
    <row r="2309" spans="1:8" x14ac:dyDescent="0.15">
      <c r="A2309" s="1"/>
      <c r="F2309" s="1"/>
      <c r="G2309" s="4"/>
      <c r="H2309" s="4"/>
    </row>
    <row r="2310" spans="1:8" x14ac:dyDescent="0.15">
      <c r="A2310" s="1"/>
      <c r="F2310" s="1"/>
      <c r="G2310" s="4"/>
      <c r="H2310" s="4"/>
    </row>
    <row r="2311" spans="1:8" x14ac:dyDescent="0.15">
      <c r="A2311" s="1"/>
      <c r="F2311" s="1"/>
      <c r="G2311" s="4"/>
      <c r="H2311" s="4"/>
    </row>
    <row r="2312" spans="1:8" x14ac:dyDescent="0.15">
      <c r="A2312" s="1"/>
      <c r="F2312" s="1"/>
      <c r="G2312" s="4"/>
      <c r="H2312" s="4"/>
    </row>
    <row r="2313" spans="1:8" x14ac:dyDescent="0.15">
      <c r="A2313" s="1"/>
      <c r="F2313" s="1"/>
      <c r="G2313" s="4"/>
      <c r="H2313" s="4"/>
    </row>
    <row r="2314" spans="1:8" x14ac:dyDescent="0.15">
      <c r="A2314" s="1"/>
      <c r="F2314" s="1"/>
      <c r="G2314" s="4"/>
      <c r="H2314" s="4"/>
    </row>
    <row r="2315" spans="1:8" x14ac:dyDescent="0.15">
      <c r="A2315" s="1"/>
      <c r="F2315" s="1"/>
      <c r="G2315" s="4"/>
      <c r="H2315" s="4"/>
    </row>
    <row r="2316" spans="1:8" x14ac:dyDescent="0.15">
      <c r="A2316" s="1"/>
      <c r="F2316" s="1"/>
      <c r="G2316" s="4"/>
      <c r="H2316" s="4"/>
    </row>
    <row r="2317" spans="1:8" x14ac:dyDescent="0.15">
      <c r="A2317" s="1"/>
      <c r="F2317" s="1"/>
      <c r="G2317" s="4"/>
      <c r="H2317" s="4"/>
    </row>
    <row r="2318" spans="1:8" x14ac:dyDescent="0.15">
      <c r="A2318" s="1"/>
      <c r="F2318" s="1"/>
      <c r="G2318" s="4"/>
      <c r="H2318" s="4"/>
    </row>
    <row r="2319" spans="1:8" x14ac:dyDescent="0.15">
      <c r="A2319" s="1"/>
      <c r="F2319" s="1"/>
      <c r="G2319" s="4"/>
      <c r="H2319" s="4"/>
    </row>
    <row r="2320" spans="1:8" x14ac:dyDescent="0.15">
      <c r="A2320" s="1"/>
      <c r="F2320" s="1"/>
      <c r="G2320" s="4"/>
      <c r="H2320" s="4"/>
    </row>
    <row r="2321" spans="1:8" x14ac:dyDescent="0.15">
      <c r="A2321" s="1"/>
      <c r="F2321" s="1"/>
      <c r="G2321" s="4"/>
      <c r="H2321" s="4"/>
    </row>
    <row r="2322" spans="1:8" x14ac:dyDescent="0.15">
      <c r="A2322" s="1"/>
      <c r="F2322" s="1"/>
      <c r="G2322" s="4"/>
      <c r="H2322" s="4"/>
    </row>
    <row r="2323" spans="1:8" x14ac:dyDescent="0.15">
      <c r="A2323" s="1"/>
      <c r="F2323" s="1"/>
      <c r="G2323" s="4"/>
      <c r="H2323" s="4"/>
    </row>
    <row r="2324" spans="1:8" x14ac:dyDescent="0.15">
      <c r="A2324" s="1"/>
      <c r="F2324" s="1"/>
      <c r="G2324" s="4"/>
      <c r="H2324" s="4"/>
    </row>
    <row r="2325" spans="1:8" x14ac:dyDescent="0.15">
      <c r="A2325" s="1"/>
      <c r="F2325" s="1"/>
      <c r="G2325" s="4"/>
      <c r="H2325" s="4"/>
    </row>
    <row r="2326" spans="1:8" x14ac:dyDescent="0.15">
      <c r="A2326" s="1"/>
      <c r="F2326" s="1"/>
      <c r="G2326" s="4"/>
      <c r="H2326" s="4"/>
    </row>
    <row r="2327" spans="1:8" x14ac:dyDescent="0.15">
      <c r="A2327" s="1"/>
      <c r="F2327" s="1"/>
      <c r="G2327" s="4"/>
      <c r="H2327" s="4"/>
    </row>
    <row r="2328" spans="1:8" x14ac:dyDescent="0.15">
      <c r="A2328" s="1"/>
      <c r="F2328" s="1"/>
      <c r="G2328" s="4"/>
      <c r="H2328" s="4"/>
    </row>
    <row r="2329" spans="1:8" x14ac:dyDescent="0.15">
      <c r="A2329" s="1"/>
      <c r="F2329" s="1"/>
      <c r="G2329" s="4"/>
      <c r="H2329" s="4"/>
    </row>
    <row r="2330" spans="1:8" x14ac:dyDescent="0.15">
      <c r="A2330" s="1"/>
      <c r="F2330" s="1"/>
      <c r="G2330" s="4"/>
      <c r="H2330" s="4"/>
    </row>
    <row r="2331" spans="1:8" x14ac:dyDescent="0.15">
      <c r="A2331" s="1"/>
      <c r="F2331" s="1"/>
      <c r="G2331" s="4"/>
      <c r="H2331" s="4"/>
    </row>
    <row r="2332" spans="1:8" x14ac:dyDescent="0.15">
      <c r="A2332" s="1"/>
      <c r="F2332" s="1"/>
      <c r="G2332" s="4"/>
      <c r="H2332" s="4"/>
    </row>
    <row r="2333" spans="1:8" x14ac:dyDescent="0.15">
      <c r="A2333" s="1"/>
      <c r="F2333" s="1"/>
      <c r="G2333" s="4"/>
      <c r="H2333" s="4"/>
    </row>
    <row r="2334" spans="1:8" x14ac:dyDescent="0.15">
      <c r="A2334" s="1"/>
      <c r="F2334" s="1"/>
      <c r="G2334" s="4"/>
      <c r="H2334" s="4"/>
    </row>
    <row r="2335" spans="1:8" x14ac:dyDescent="0.15">
      <c r="A2335" s="1"/>
      <c r="F2335" s="1"/>
      <c r="G2335" s="4"/>
      <c r="H2335" s="4"/>
    </row>
    <row r="2336" spans="1:8" x14ac:dyDescent="0.15">
      <c r="A2336" s="1"/>
      <c r="F2336" s="1"/>
      <c r="G2336" s="4"/>
      <c r="H2336" s="4"/>
    </row>
    <row r="2337" spans="1:8" x14ac:dyDescent="0.15">
      <c r="A2337" s="1"/>
      <c r="F2337" s="1"/>
      <c r="G2337" s="4"/>
      <c r="H2337" s="4"/>
    </row>
    <row r="2338" spans="1:8" x14ac:dyDescent="0.15">
      <c r="A2338" s="1"/>
      <c r="F2338" s="1"/>
      <c r="G2338" s="4"/>
      <c r="H2338" s="4"/>
    </row>
    <row r="2339" spans="1:8" x14ac:dyDescent="0.15">
      <c r="A2339" s="1"/>
      <c r="F2339" s="1"/>
      <c r="G2339" s="4"/>
      <c r="H2339" s="4"/>
    </row>
    <row r="2340" spans="1:8" x14ac:dyDescent="0.15">
      <c r="A2340" s="1"/>
      <c r="F2340" s="1"/>
      <c r="G2340" s="4"/>
      <c r="H2340" s="4"/>
    </row>
    <row r="2341" spans="1:8" x14ac:dyDescent="0.15">
      <c r="A2341" s="1"/>
      <c r="F2341" s="1"/>
      <c r="G2341" s="4"/>
      <c r="H2341" s="4"/>
    </row>
    <row r="2342" spans="1:8" x14ac:dyDescent="0.15">
      <c r="A2342" s="1"/>
      <c r="F2342" s="1"/>
      <c r="G2342" s="4"/>
      <c r="H2342" s="4"/>
    </row>
    <row r="2343" spans="1:8" x14ac:dyDescent="0.15">
      <c r="A2343" s="1"/>
      <c r="F2343" s="1"/>
      <c r="G2343" s="4"/>
      <c r="H2343" s="4"/>
    </row>
    <row r="2344" spans="1:8" x14ac:dyDescent="0.15">
      <c r="A2344" s="1"/>
      <c r="F2344" s="1"/>
      <c r="G2344" s="4"/>
      <c r="H2344" s="4"/>
    </row>
    <row r="2345" spans="1:8" x14ac:dyDescent="0.15">
      <c r="A2345" s="1"/>
      <c r="F2345" s="1"/>
      <c r="G2345" s="4"/>
      <c r="H2345" s="4"/>
    </row>
    <row r="2346" spans="1:8" x14ac:dyDescent="0.15">
      <c r="A2346" s="1"/>
      <c r="F2346" s="1"/>
      <c r="G2346" s="4"/>
      <c r="H2346" s="4"/>
    </row>
    <row r="2347" spans="1:8" x14ac:dyDescent="0.15">
      <c r="A2347" s="1"/>
      <c r="F2347" s="1"/>
      <c r="G2347" s="4"/>
      <c r="H2347" s="4"/>
    </row>
    <row r="2348" spans="1:8" x14ac:dyDescent="0.15">
      <c r="A2348" s="1"/>
      <c r="F2348" s="1"/>
      <c r="G2348" s="4"/>
      <c r="H2348" s="4"/>
    </row>
    <row r="2349" spans="1:8" x14ac:dyDescent="0.15">
      <c r="A2349" s="1"/>
      <c r="F2349" s="1"/>
      <c r="G2349" s="4"/>
      <c r="H2349" s="4"/>
    </row>
    <row r="2350" spans="1:8" x14ac:dyDescent="0.15">
      <c r="A2350" s="1"/>
      <c r="F2350" s="1"/>
      <c r="G2350" s="4"/>
      <c r="H2350" s="4"/>
    </row>
    <row r="2351" spans="1:8" x14ac:dyDescent="0.15">
      <c r="A2351" s="1"/>
      <c r="F2351" s="1"/>
      <c r="G2351" s="4"/>
      <c r="H2351" s="4"/>
    </row>
    <row r="2352" spans="1:8" x14ac:dyDescent="0.15">
      <c r="A2352" s="1"/>
      <c r="F2352" s="1"/>
      <c r="G2352" s="4"/>
      <c r="H2352" s="4"/>
    </row>
    <row r="2353" spans="1:8" x14ac:dyDescent="0.15">
      <c r="A2353" s="1"/>
      <c r="F2353" s="1"/>
      <c r="G2353" s="4"/>
      <c r="H2353" s="4"/>
    </row>
    <row r="2354" spans="1:8" x14ac:dyDescent="0.15">
      <c r="A2354" s="1"/>
      <c r="F2354" s="1"/>
      <c r="G2354" s="4"/>
      <c r="H2354" s="4"/>
    </row>
    <row r="2355" spans="1:8" x14ac:dyDescent="0.15">
      <c r="A2355" s="1"/>
      <c r="F2355" s="1"/>
      <c r="G2355" s="4"/>
      <c r="H2355" s="4"/>
    </row>
    <row r="2356" spans="1:8" x14ac:dyDescent="0.15">
      <c r="A2356" s="1"/>
      <c r="F2356" s="1"/>
      <c r="G2356" s="4"/>
      <c r="H2356" s="4"/>
    </row>
    <row r="2357" spans="1:8" x14ac:dyDescent="0.15">
      <c r="A2357" s="1"/>
      <c r="F2357" s="1"/>
      <c r="G2357" s="4"/>
      <c r="H2357" s="4"/>
    </row>
    <row r="2358" spans="1:8" x14ac:dyDescent="0.15">
      <c r="A2358" s="1"/>
      <c r="F2358" s="1"/>
      <c r="G2358" s="4"/>
      <c r="H2358" s="4"/>
    </row>
    <row r="2359" spans="1:8" x14ac:dyDescent="0.15">
      <c r="A2359" s="1"/>
      <c r="F2359" s="1"/>
      <c r="G2359" s="4"/>
      <c r="H2359" s="4"/>
    </row>
    <row r="2360" spans="1:8" x14ac:dyDescent="0.15">
      <c r="A2360" s="1"/>
      <c r="F2360" s="1"/>
      <c r="G2360" s="4"/>
      <c r="H2360" s="4"/>
    </row>
    <row r="2361" spans="1:8" x14ac:dyDescent="0.15">
      <c r="A2361" s="1"/>
      <c r="F2361" s="1"/>
      <c r="G2361" s="4"/>
      <c r="H2361" s="4"/>
    </row>
    <row r="2362" spans="1:8" x14ac:dyDescent="0.15">
      <c r="A2362" s="1"/>
      <c r="F2362" s="1"/>
      <c r="G2362" s="4"/>
      <c r="H2362" s="4"/>
    </row>
    <row r="2363" spans="1:8" x14ac:dyDescent="0.15">
      <c r="A2363" s="1"/>
      <c r="F2363" s="1"/>
      <c r="G2363" s="4"/>
      <c r="H2363" s="4"/>
    </row>
    <row r="2364" spans="1:8" x14ac:dyDescent="0.15">
      <c r="A2364" s="1"/>
      <c r="F2364" s="1"/>
      <c r="G2364" s="4"/>
      <c r="H2364" s="4"/>
    </row>
    <row r="2365" spans="1:8" x14ac:dyDescent="0.15">
      <c r="A2365" s="1"/>
      <c r="F2365" s="1"/>
      <c r="G2365" s="4"/>
      <c r="H2365" s="4"/>
    </row>
    <row r="2366" spans="1:8" x14ac:dyDescent="0.15">
      <c r="A2366" s="1"/>
      <c r="F2366" s="1"/>
      <c r="G2366" s="4"/>
      <c r="H2366" s="4"/>
    </row>
    <row r="2367" spans="1:8" x14ac:dyDescent="0.15">
      <c r="A2367" s="1"/>
      <c r="F2367" s="1"/>
      <c r="G2367" s="4"/>
      <c r="H2367" s="4"/>
    </row>
    <row r="2368" spans="1:8" x14ac:dyDescent="0.15">
      <c r="A2368" s="1"/>
      <c r="F2368" s="1"/>
      <c r="G2368" s="4"/>
      <c r="H2368" s="4"/>
    </row>
    <row r="2369" spans="1:8" x14ac:dyDescent="0.15">
      <c r="A2369" s="1"/>
      <c r="F2369" s="1"/>
      <c r="G2369" s="4"/>
      <c r="H2369" s="4"/>
    </row>
    <row r="2370" spans="1:8" x14ac:dyDescent="0.15">
      <c r="A2370" s="1"/>
      <c r="F2370" s="1"/>
      <c r="G2370" s="4"/>
      <c r="H2370" s="4"/>
    </row>
    <row r="2371" spans="1:8" x14ac:dyDescent="0.15">
      <c r="A2371" s="1"/>
      <c r="F2371" s="1"/>
      <c r="G2371" s="4"/>
      <c r="H2371" s="4"/>
    </row>
    <row r="2372" spans="1:8" x14ac:dyDescent="0.15">
      <c r="A2372" s="1"/>
      <c r="F2372" s="1"/>
      <c r="G2372" s="4"/>
      <c r="H2372" s="4"/>
    </row>
    <row r="2373" spans="1:8" x14ac:dyDescent="0.15">
      <c r="A2373" s="1"/>
      <c r="F2373" s="1"/>
      <c r="G2373" s="4"/>
      <c r="H2373" s="4"/>
    </row>
    <row r="2374" spans="1:8" x14ac:dyDescent="0.15">
      <c r="A2374" s="1"/>
      <c r="F2374" s="1"/>
      <c r="G2374" s="4"/>
      <c r="H2374" s="4"/>
    </row>
    <row r="2375" spans="1:8" x14ac:dyDescent="0.15">
      <c r="A2375" s="1"/>
      <c r="F2375" s="1"/>
      <c r="G2375" s="4"/>
      <c r="H2375" s="4"/>
    </row>
    <row r="2376" spans="1:8" x14ac:dyDescent="0.15">
      <c r="A2376" s="1"/>
      <c r="F2376" s="1"/>
      <c r="G2376" s="4"/>
      <c r="H2376" s="4"/>
    </row>
    <row r="2377" spans="1:8" x14ac:dyDescent="0.15">
      <c r="A2377" s="1"/>
      <c r="F2377" s="1"/>
      <c r="G2377" s="4"/>
      <c r="H2377" s="4"/>
    </row>
    <row r="2378" spans="1:8" x14ac:dyDescent="0.15">
      <c r="A2378" s="1"/>
      <c r="F2378" s="1"/>
      <c r="G2378" s="4"/>
      <c r="H2378" s="4"/>
    </row>
    <row r="2379" spans="1:8" x14ac:dyDescent="0.15">
      <c r="A2379" s="1"/>
      <c r="F2379" s="1"/>
      <c r="G2379" s="4"/>
      <c r="H2379" s="4"/>
    </row>
    <row r="2380" spans="1:8" x14ac:dyDescent="0.15">
      <c r="A2380" s="1"/>
      <c r="F2380" s="1"/>
      <c r="G2380" s="4"/>
      <c r="H2380" s="4"/>
    </row>
    <row r="2381" spans="1:8" x14ac:dyDescent="0.15">
      <c r="A2381" s="1"/>
      <c r="F2381" s="1"/>
      <c r="G2381" s="4"/>
      <c r="H2381" s="4"/>
    </row>
    <row r="2382" spans="1:8" x14ac:dyDescent="0.15">
      <c r="A2382" s="1"/>
      <c r="F2382" s="1"/>
      <c r="G2382" s="4"/>
      <c r="H2382" s="4"/>
    </row>
    <row r="2383" spans="1:8" x14ac:dyDescent="0.15">
      <c r="A2383" s="1"/>
      <c r="F2383" s="1"/>
      <c r="G2383" s="4"/>
      <c r="H2383" s="4"/>
    </row>
    <row r="2384" spans="1:8" x14ac:dyDescent="0.15">
      <c r="A2384" s="1"/>
      <c r="F2384" s="1"/>
      <c r="G2384" s="4"/>
      <c r="H2384" s="4"/>
    </row>
    <row r="2385" spans="1:8" x14ac:dyDescent="0.15">
      <c r="A2385" s="1"/>
      <c r="F2385" s="1"/>
      <c r="G2385" s="4"/>
      <c r="H2385" s="4"/>
    </row>
    <row r="2386" spans="1:8" x14ac:dyDescent="0.15">
      <c r="A2386" s="1"/>
      <c r="F2386" s="1"/>
      <c r="G2386" s="4"/>
      <c r="H2386" s="4"/>
    </row>
    <row r="2387" spans="1:8" x14ac:dyDescent="0.15">
      <c r="A2387" s="1"/>
      <c r="F2387" s="1"/>
      <c r="G2387" s="4"/>
      <c r="H2387" s="4"/>
    </row>
    <row r="2388" spans="1:8" x14ac:dyDescent="0.15">
      <c r="A2388" s="1"/>
      <c r="F2388" s="1"/>
      <c r="G2388" s="4"/>
      <c r="H2388" s="4"/>
    </row>
    <row r="2389" spans="1:8" x14ac:dyDescent="0.15">
      <c r="A2389" s="1"/>
      <c r="F2389" s="1"/>
      <c r="G2389" s="4"/>
      <c r="H2389" s="4"/>
    </row>
    <row r="2390" spans="1:8" x14ac:dyDescent="0.15">
      <c r="A2390" s="1"/>
      <c r="F2390" s="1"/>
      <c r="G2390" s="4"/>
      <c r="H2390" s="4"/>
    </row>
    <row r="2391" spans="1:8" x14ac:dyDescent="0.15">
      <c r="A2391" s="1"/>
      <c r="F2391" s="1"/>
      <c r="G2391" s="4"/>
      <c r="H2391" s="4"/>
    </row>
    <row r="2392" spans="1:8" x14ac:dyDescent="0.15">
      <c r="A2392" s="1"/>
      <c r="F2392" s="1"/>
      <c r="G2392" s="4"/>
      <c r="H2392" s="4"/>
    </row>
    <row r="2393" spans="1:8" x14ac:dyDescent="0.15">
      <c r="A2393" s="1"/>
      <c r="F2393" s="1"/>
      <c r="G2393" s="4"/>
      <c r="H2393" s="4"/>
    </row>
    <row r="2394" spans="1:8" x14ac:dyDescent="0.15">
      <c r="A2394" s="1"/>
      <c r="F2394" s="1"/>
      <c r="G2394" s="4"/>
      <c r="H2394" s="4"/>
    </row>
    <row r="2395" spans="1:8" x14ac:dyDescent="0.15">
      <c r="A2395" s="1"/>
      <c r="F2395" s="1"/>
      <c r="G2395" s="4"/>
      <c r="H2395" s="4"/>
    </row>
    <row r="2396" spans="1:8" x14ac:dyDescent="0.15">
      <c r="A2396" s="1"/>
      <c r="F2396" s="1"/>
      <c r="G2396" s="4"/>
      <c r="H2396" s="4"/>
    </row>
    <row r="2397" spans="1:8" x14ac:dyDescent="0.15">
      <c r="A2397" s="1"/>
      <c r="F2397" s="1"/>
      <c r="G2397" s="4"/>
      <c r="H2397" s="4"/>
    </row>
    <row r="2398" spans="1:8" x14ac:dyDescent="0.15">
      <c r="A2398" s="1"/>
      <c r="F2398" s="1"/>
      <c r="G2398" s="4"/>
      <c r="H2398" s="4"/>
    </row>
    <row r="2399" spans="1:8" x14ac:dyDescent="0.15">
      <c r="A2399" s="1"/>
      <c r="F2399" s="1"/>
      <c r="G2399" s="4"/>
      <c r="H2399" s="4"/>
    </row>
    <row r="2400" spans="1:8" x14ac:dyDescent="0.15">
      <c r="A2400" s="1"/>
      <c r="F2400" s="1"/>
      <c r="G2400" s="4"/>
      <c r="H2400" s="4"/>
    </row>
    <row r="2401" spans="1:8" x14ac:dyDescent="0.15">
      <c r="A2401" s="1"/>
      <c r="F2401" s="1"/>
      <c r="G2401" s="4"/>
      <c r="H2401" s="4"/>
    </row>
    <row r="2402" spans="1:8" x14ac:dyDescent="0.15">
      <c r="A2402" s="1"/>
      <c r="F2402" s="1"/>
      <c r="G2402" s="4"/>
      <c r="H2402" s="4"/>
    </row>
    <row r="2403" spans="1:8" x14ac:dyDescent="0.15">
      <c r="A2403" s="1"/>
      <c r="F2403" s="1"/>
      <c r="G2403" s="4"/>
      <c r="H2403" s="4"/>
    </row>
    <row r="2404" spans="1:8" x14ac:dyDescent="0.15">
      <c r="A2404" s="1"/>
      <c r="F2404" s="1"/>
      <c r="G2404" s="4"/>
      <c r="H2404" s="4"/>
    </row>
    <row r="2405" spans="1:8" x14ac:dyDescent="0.15">
      <c r="A2405" s="1"/>
      <c r="F2405" s="1"/>
      <c r="G2405" s="4"/>
      <c r="H2405" s="4"/>
    </row>
    <row r="2406" spans="1:8" x14ac:dyDescent="0.15">
      <c r="A2406" s="1"/>
      <c r="F2406" s="1"/>
      <c r="G2406" s="4"/>
      <c r="H2406" s="4"/>
    </row>
    <row r="2407" spans="1:8" x14ac:dyDescent="0.15">
      <c r="A2407" s="1"/>
      <c r="F2407" s="1"/>
      <c r="G2407" s="4"/>
      <c r="H2407" s="4"/>
    </row>
    <row r="2408" spans="1:8" x14ac:dyDescent="0.15">
      <c r="A2408" s="1"/>
      <c r="F2408" s="1"/>
      <c r="G2408" s="4"/>
      <c r="H2408" s="4"/>
    </row>
    <row r="2409" spans="1:8" x14ac:dyDescent="0.15">
      <c r="A2409" s="1"/>
      <c r="F2409" s="1"/>
      <c r="G2409" s="4"/>
      <c r="H2409" s="4"/>
    </row>
    <row r="2410" spans="1:8" x14ac:dyDescent="0.15">
      <c r="A2410" s="1"/>
      <c r="F2410" s="1"/>
      <c r="G2410" s="4"/>
      <c r="H2410" s="4"/>
    </row>
    <row r="2411" spans="1:8" x14ac:dyDescent="0.15">
      <c r="A2411" s="1"/>
      <c r="F2411" s="1"/>
      <c r="G2411" s="4"/>
      <c r="H2411" s="4"/>
    </row>
    <row r="2412" spans="1:8" x14ac:dyDescent="0.15">
      <c r="A2412" s="1"/>
      <c r="F2412" s="1"/>
      <c r="G2412" s="4"/>
      <c r="H2412" s="4"/>
    </row>
    <row r="2413" spans="1:8" x14ac:dyDescent="0.15">
      <c r="A2413" s="1"/>
      <c r="F2413" s="1"/>
      <c r="G2413" s="4"/>
      <c r="H2413" s="4"/>
    </row>
    <row r="2414" spans="1:8" x14ac:dyDescent="0.15">
      <c r="A2414" s="1"/>
      <c r="F2414" s="1"/>
      <c r="G2414" s="4"/>
      <c r="H2414" s="4"/>
    </row>
    <row r="2415" spans="1:8" x14ac:dyDescent="0.15">
      <c r="A2415" s="1"/>
      <c r="F2415" s="1"/>
      <c r="G2415" s="4"/>
      <c r="H2415" s="4"/>
    </row>
    <row r="2416" spans="1:8" x14ac:dyDescent="0.15">
      <c r="A2416" s="1"/>
      <c r="F2416" s="1"/>
      <c r="G2416" s="4"/>
      <c r="H2416" s="4"/>
    </row>
    <row r="2417" spans="1:8" x14ac:dyDescent="0.15">
      <c r="A2417" s="1"/>
      <c r="F2417" s="1"/>
      <c r="G2417" s="4"/>
      <c r="H2417" s="4"/>
    </row>
    <row r="2418" spans="1:8" x14ac:dyDescent="0.15">
      <c r="A2418" s="1"/>
      <c r="F2418" s="1"/>
      <c r="G2418" s="4"/>
      <c r="H2418" s="4"/>
    </row>
    <row r="2419" spans="1:8" x14ac:dyDescent="0.15">
      <c r="A2419" s="1"/>
      <c r="F2419" s="1"/>
      <c r="G2419" s="4"/>
      <c r="H2419" s="4"/>
    </row>
    <row r="2420" spans="1:8" x14ac:dyDescent="0.15">
      <c r="A2420" s="1"/>
      <c r="F2420" s="1"/>
      <c r="G2420" s="4"/>
      <c r="H2420" s="4"/>
    </row>
    <row r="2421" spans="1:8" x14ac:dyDescent="0.15">
      <c r="A2421" s="1"/>
      <c r="F2421" s="1"/>
      <c r="G2421" s="4"/>
      <c r="H2421" s="4"/>
    </row>
    <row r="2422" spans="1:8" x14ac:dyDescent="0.15">
      <c r="A2422" s="1"/>
      <c r="F2422" s="1"/>
      <c r="G2422" s="4"/>
      <c r="H2422" s="4"/>
    </row>
    <row r="2423" spans="1:8" x14ac:dyDescent="0.15">
      <c r="A2423" s="1"/>
      <c r="F2423" s="1"/>
      <c r="G2423" s="4"/>
      <c r="H2423" s="4"/>
    </row>
    <row r="2424" spans="1:8" x14ac:dyDescent="0.15">
      <c r="A2424" s="1"/>
      <c r="F2424" s="1"/>
      <c r="G2424" s="4"/>
      <c r="H2424" s="4"/>
    </row>
    <row r="2425" spans="1:8" x14ac:dyDescent="0.15">
      <c r="A2425" s="1"/>
      <c r="F2425" s="1"/>
      <c r="G2425" s="4"/>
      <c r="H2425" s="4"/>
    </row>
    <row r="2426" spans="1:8" x14ac:dyDescent="0.15">
      <c r="A2426" s="1"/>
      <c r="F2426" s="1"/>
      <c r="G2426" s="4"/>
      <c r="H2426" s="4"/>
    </row>
    <row r="2427" spans="1:8" x14ac:dyDescent="0.15">
      <c r="A2427" s="1"/>
      <c r="F2427" s="1"/>
      <c r="G2427" s="4"/>
      <c r="H2427" s="4"/>
    </row>
    <row r="2428" spans="1:8" x14ac:dyDescent="0.15">
      <c r="A2428" s="1"/>
      <c r="F2428" s="1"/>
      <c r="G2428" s="4"/>
      <c r="H2428" s="4"/>
    </row>
    <row r="2429" spans="1:8" x14ac:dyDescent="0.15">
      <c r="A2429" s="1"/>
      <c r="F2429" s="1"/>
      <c r="G2429" s="4"/>
      <c r="H2429" s="4"/>
    </row>
    <row r="2430" spans="1:8" x14ac:dyDescent="0.15">
      <c r="A2430" s="1"/>
      <c r="F2430" s="1"/>
      <c r="G2430" s="4"/>
      <c r="H2430" s="4"/>
    </row>
    <row r="2431" spans="1:8" x14ac:dyDescent="0.15">
      <c r="A2431" s="1"/>
      <c r="F2431" s="1"/>
      <c r="G2431" s="4"/>
      <c r="H2431" s="4"/>
    </row>
    <row r="2432" spans="1:8" x14ac:dyDescent="0.15">
      <c r="A2432" s="1"/>
      <c r="F2432" s="1"/>
      <c r="G2432" s="4"/>
      <c r="H2432" s="4"/>
    </row>
    <row r="2433" spans="1:8" x14ac:dyDescent="0.15">
      <c r="A2433" s="1"/>
      <c r="F2433" s="1"/>
      <c r="G2433" s="4"/>
      <c r="H2433" s="4"/>
    </row>
    <row r="2434" spans="1:8" x14ac:dyDescent="0.15">
      <c r="A2434" s="1"/>
      <c r="F2434" s="1"/>
      <c r="G2434" s="4"/>
      <c r="H2434" s="4"/>
    </row>
    <row r="2435" spans="1:8" x14ac:dyDescent="0.15">
      <c r="A2435" s="1"/>
      <c r="F2435" s="1"/>
      <c r="G2435" s="4"/>
      <c r="H2435" s="4"/>
    </row>
    <row r="2436" spans="1:8" x14ac:dyDescent="0.15">
      <c r="A2436" s="1"/>
      <c r="F2436" s="1"/>
      <c r="G2436" s="4"/>
      <c r="H2436" s="4"/>
    </row>
    <row r="2437" spans="1:8" x14ac:dyDescent="0.15">
      <c r="A2437" s="1"/>
      <c r="F2437" s="1"/>
      <c r="G2437" s="4"/>
      <c r="H2437" s="4"/>
    </row>
    <row r="2438" spans="1:8" x14ac:dyDescent="0.15">
      <c r="A2438" s="1"/>
      <c r="F2438" s="1"/>
      <c r="G2438" s="4"/>
      <c r="H2438" s="4"/>
    </row>
    <row r="2439" spans="1:8" x14ac:dyDescent="0.15">
      <c r="A2439" s="1"/>
      <c r="F2439" s="1"/>
      <c r="G2439" s="4"/>
      <c r="H2439" s="4"/>
    </row>
    <row r="2440" spans="1:8" x14ac:dyDescent="0.15">
      <c r="A2440" s="1"/>
      <c r="F2440" s="1"/>
      <c r="G2440" s="4"/>
      <c r="H2440" s="4"/>
    </row>
    <row r="2441" spans="1:8" x14ac:dyDescent="0.15">
      <c r="A2441" s="1"/>
      <c r="F2441" s="1"/>
      <c r="G2441" s="4"/>
      <c r="H2441" s="4"/>
    </row>
    <row r="2442" spans="1:8" x14ac:dyDescent="0.15">
      <c r="A2442" s="1"/>
      <c r="F2442" s="1"/>
      <c r="G2442" s="4"/>
      <c r="H2442" s="4"/>
    </row>
    <row r="2443" spans="1:8" x14ac:dyDescent="0.15">
      <c r="A2443" s="1"/>
      <c r="F2443" s="1"/>
      <c r="G2443" s="4"/>
      <c r="H2443" s="4"/>
    </row>
    <row r="2444" spans="1:8" x14ac:dyDescent="0.15">
      <c r="A2444" s="1"/>
      <c r="F2444" s="1"/>
      <c r="G2444" s="4"/>
      <c r="H2444" s="4"/>
    </row>
    <row r="2445" spans="1:8" x14ac:dyDescent="0.15">
      <c r="A2445" s="1"/>
      <c r="F2445" s="1"/>
      <c r="G2445" s="4"/>
      <c r="H2445" s="4"/>
    </row>
    <row r="2446" spans="1:8" x14ac:dyDescent="0.15">
      <c r="A2446" s="1"/>
      <c r="F2446" s="1"/>
      <c r="G2446" s="4"/>
      <c r="H2446" s="4"/>
    </row>
    <row r="2447" spans="1:8" x14ac:dyDescent="0.15">
      <c r="A2447" s="1"/>
      <c r="F2447" s="1"/>
      <c r="G2447" s="4"/>
      <c r="H2447" s="4"/>
    </row>
    <row r="2448" spans="1:8" x14ac:dyDescent="0.15">
      <c r="A2448" s="1"/>
      <c r="F2448" s="1"/>
      <c r="G2448" s="4"/>
      <c r="H2448" s="4"/>
    </row>
    <row r="2449" spans="1:8" x14ac:dyDescent="0.15">
      <c r="A2449" s="1"/>
      <c r="F2449" s="1"/>
      <c r="G2449" s="4"/>
      <c r="H2449" s="4"/>
    </row>
    <row r="2450" spans="1:8" x14ac:dyDescent="0.15">
      <c r="A2450" s="1"/>
      <c r="F2450" s="1"/>
      <c r="G2450" s="4"/>
      <c r="H2450" s="4"/>
    </row>
    <row r="2451" spans="1:8" x14ac:dyDescent="0.15">
      <c r="A2451" s="1"/>
      <c r="F2451" s="1"/>
      <c r="G2451" s="4"/>
      <c r="H2451" s="4"/>
    </row>
    <row r="2452" spans="1:8" x14ac:dyDescent="0.15">
      <c r="A2452" s="1"/>
      <c r="F2452" s="1"/>
      <c r="G2452" s="4"/>
      <c r="H2452" s="4"/>
    </row>
    <row r="2453" spans="1:8" x14ac:dyDescent="0.15">
      <c r="A2453" s="1"/>
      <c r="F2453" s="1"/>
      <c r="G2453" s="4"/>
      <c r="H2453" s="4"/>
    </row>
    <row r="2454" spans="1:8" x14ac:dyDescent="0.15">
      <c r="A2454" s="1"/>
      <c r="F2454" s="1"/>
      <c r="G2454" s="4"/>
      <c r="H2454" s="4"/>
    </row>
    <row r="2455" spans="1:8" x14ac:dyDescent="0.15">
      <c r="A2455" s="1"/>
      <c r="F2455" s="1"/>
      <c r="G2455" s="4"/>
      <c r="H2455" s="4"/>
    </row>
    <row r="2456" spans="1:8" x14ac:dyDescent="0.15">
      <c r="A2456" s="1"/>
      <c r="F2456" s="1"/>
      <c r="G2456" s="4"/>
      <c r="H2456" s="4"/>
    </row>
    <row r="2457" spans="1:8" x14ac:dyDescent="0.15">
      <c r="A2457" s="1"/>
      <c r="F2457" s="1"/>
      <c r="G2457" s="4"/>
      <c r="H2457" s="4"/>
    </row>
    <row r="2458" spans="1:8" x14ac:dyDescent="0.15">
      <c r="A2458" s="1"/>
      <c r="F2458" s="1"/>
      <c r="G2458" s="4"/>
      <c r="H2458" s="4"/>
    </row>
    <row r="2459" spans="1:8" x14ac:dyDescent="0.15">
      <c r="A2459" s="1"/>
      <c r="F2459" s="1"/>
      <c r="G2459" s="4"/>
      <c r="H2459" s="4"/>
    </row>
    <row r="2460" spans="1:8" x14ac:dyDescent="0.15">
      <c r="A2460" s="1"/>
      <c r="F2460" s="1"/>
      <c r="G2460" s="4"/>
      <c r="H2460" s="4"/>
    </row>
    <row r="2461" spans="1:8" x14ac:dyDescent="0.15">
      <c r="A2461" s="1"/>
      <c r="F2461" s="1"/>
      <c r="G2461" s="4"/>
      <c r="H2461" s="4"/>
    </row>
    <row r="2462" spans="1:8" x14ac:dyDescent="0.15">
      <c r="A2462" s="1"/>
      <c r="F2462" s="1"/>
      <c r="G2462" s="4"/>
      <c r="H2462" s="4"/>
    </row>
    <row r="2463" spans="1:8" x14ac:dyDescent="0.15">
      <c r="A2463" s="1"/>
      <c r="F2463" s="1"/>
      <c r="G2463" s="4"/>
      <c r="H2463" s="4"/>
    </row>
    <row r="2464" spans="1:8" x14ac:dyDescent="0.15">
      <c r="A2464" s="1"/>
      <c r="F2464" s="1"/>
      <c r="G2464" s="4"/>
      <c r="H2464" s="4"/>
    </row>
    <row r="2465" spans="1:8" x14ac:dyDescent="0.15">
      <c r="A2465" s="1"/>
      <c r="F2465" s="1"/>
      <c r="G2465" s="4"/>
      <c r="H2465" s="4"/>
    </row>
    <row r="2466" spans="1:8" x14ac:dyDescent="0.15">
      <c r="A2466" s="1"/>
      <c r="F2466" s="1"/>
      <c r="G2466" s="4"/>
      <c r="H2466" s="4"/>
    </row>
    <row r="2467" spans="1:8" x14ac:dyDescent="0.15">
      <c r="A2467" s="1"/>
      <c r="F2467" s="1"/>
      <c r="G2467" s="4"/>
      <c r="H2467" s="4"/>
    </row>
    <row r="2468" spans="1:8" x14ac:dyDescent="0.15">
      <c r="A2468" s="1"/>
      <c r="F2468" s="1"/>
      <c r="G2468" s="4"/>
      <c r="H2468" s="4"/>
    </row>
    <row r="2469" spans="1:8" x14ac:dyDescent="0.15">
      <c r="A2469" s="1"/>
      <c r="F2469" s="1"/>
      <c r="G2469" s="4"/>
      <c r="H2469" s="4"/>
    </row>
    <row r="2470" spans="1:8" x14ac:dyDescent="0.15">
      <c r="A2470" s="1"/>
      <c r="F2470" s="1"/>
      <c r="G2470" s="4"/>
      <c r="H2470" s="4"/>
    </row>
    <row r="2471" spans="1:8" x14ac:dyDescent="0.15">
      <c r="A2471" s="1"/>
      <c r="F2471" s="1"/>
      <c r="G2471" s="4"/>
      <c r="H2471" s="4"/>
    </row>
    <row r="2472" spans="1:8" x14ac:dyDescent="0.15">
      <c r="A2472" s="1"/>
      <c r="F2472" s="1"/>
      <c r="G2472" s="4"/>
      <c r="H2472" s="4"/>
    </row>
    <row r="2473" spans="1:8" x14ac:dyDescent="0.15">
      <c r="A2473" s="1"/>
      <c r="F2473" s="1"/>
      <c r="G2473" s="4"/>
      <c r="H2473" s="4"/>
    </row>
    <row r="2474" spans="1:8" x14ac:dyDescent="0.15">
      <c r="A2474" s="1"/>
      <c r="F2474" s="1"/>
      <c r="G2474" s="4"/>
      <c r="H2474" s="4"/>
    </row>
    <row r="2475" spans="1:8" x14ac:dyDescent="0.15">
      <c r="A2475" s="1"/>
      <c r="F2475" s="1"/>
      <c r="G2475" s="4"/>
      <c r="H2475" s="4"/>
    </row>
    <row r="2476" spans="1:8" x14ac:dyDescent="0.15">
      <c r="A2476" s="1"/>
      <c r="F2476" s="1"/>
      <c r="G2476" s="4"/>
      <c r="H2476" s="4"/>
    </row>
    <row r="2477" spans="1:8" x14ac:dyDescent="0.15">
      <c r="A2477" s="1"/>
      <c r="F2477" s="1"/>
      <c r="G2477" s="4"/>
      <c r="H2477" s="4"/>
    </row>
    <row r="2478" spans="1:8" x14ac:dyDescent="0.15">
      <c r="A2478" s="1"/>
      <c r="F2478" s="1"/>
      <c r="G2478" s="4"/>
      <c r="H2478" s="4"/>
    </row>
    <row r="2479" spans="1:8" x14ac:dyDescent="0.15">
      <c r="A2479" s="1"/>
      <c r="F2479" s="1"/>
      <c r="G2479" s="4"/>
      <c r="H2479" s="4"/>
    </row>
    <row r="2480" spans="1:8" x14ac:dyDescent="0.15">
      <c r="A2480" s="1"/>
      <c r="F2480" s="1"/>
      <c r="G2480" s="4"/>
      <c r="H2480" s="4"/>
    </row>
    <row r="2481" spans="1:8" x14ac:dyDescent="0.15">
      <c r="A2481" s="1"/>
      <c r="F2481" s="1"/>
      <c r="G2481" s="4"/>
      <c r="H2481" s="4"/>
    </row>
    <row r="2482" spans="1:8" x14ac:dyDescent="0.15">
      <c r="A2482" s="1"/>
      <c r="F2482" s="1"/>
      <c r="G2482" s="4"/>
      <c r="H2482" s="4"/>
    </row>
    <row r="2483" spans="1:8" x14ac:dyDescent="0.15">
      <c r="A2483" s="1"/>
      <c r="F2483" s="1"/>
      <c r="G2483" s="4"/>
      <c r="H2483" s="4"/>
    </row>
    <row r="2484" spans="1:8" x14ac:dyDescent="0.15">
      <c r="A2484" s="1"/>
      <c r="F2484" s="1"/>
      <c r="G2484" s="4"/>
      <c r="H2484" s="4"/>
    </row>
    <row r="2485" spans="1:8" x14ac:dyDescent="0.15">
      <c r="A2485" s="1"/>
      <c r="F2485" s="1"/>
      <c r="G2485" s="4"/>
      <c r="H2485" s="4"/>
    </row>
    <row r="2486" spans="1:8" x14ac:dyDescent="0.15">
      <c r="A2486" s="1"/>
      <c r="F2486" s="1"/>
      <c r="G2486" s="4"/>
      <c r="H2486" s="4"/>
    </row>
    <row r="2487" spans="1:8" x14ac:dyDescent="0.15">
      <c r="A2487" s="1"/>
      <c r="F2487" s="1"/>
      <c r="G2487" s="4"/>
      <c r="H2487" s="4"/>
    </row>
    <row r="2488" spans="1:8" x14ac:dyDescent="0.15">
      <c r="A2488" s="1"/>
      <c r="F2488" s="1"/>
      <c r="G2488" s="4"/>
      <c r="H2488" s="4"/>
    </row>
    <row r="2489" spans="1:8" x14ac:dyDescent="0.15">
      <c r="A2489" s="1"/>
      <c r="F2489" s="1"/>
      <c r="G2489" s="4"/>
      <c r="H2489" s="4"/>
    </row>
    <row r="2490" spans="1:8" x14ac:dyDescent="0.15">
      <c r="A2490" s="1"/>
      <c r="F2490" s="1"/>
      <c r="G2490" s="4"/>
      <c r="H2490" s="4"/>
    </row>
    <row r="2491" spans="1:8" x14ac:dyDescent="0.15">
      <c r="A2491" s="1"/>
      <c r="F2491" s="1"/>
      <c r="G2491" s="4"/>
      <c r="H2491" s="4"/>
    </row>
    <row r="2492" spans="1:8" x14ac:dyDescent="0.15">
      <c r="A2492" s="1"/>
      <c r="F2492" s="1"/>
      <c r="G2492" s="4"/>
      <c r="H2492" s="4"/>
    </row>
    <row r="2493" spans="1:8" x14ac:dyDescent="0.15">
      <c r="A2493" s="1"/>
      <c r="F2493" s="1"/>
      <c r="G2493" s="4"/>
      <c r="H2493" s="4"/>
    </row>
    <row r="2494" spans="1:8" x14ac:dyDescent="0.15">
      <c r="A2494" s="1"/>
      <c r="F2494" s="1"/>
      <c r="G2494" s="4"/>
      <c r="H2494" s="4"/>
    </row>
    <row r="2495" spans="1:8" x14ac:dyDescent="0.15">
      <c r="A2495" s="1"/>
      <c r="F2495" s="1"/>
      <c r="G2495" s="4"/>
      <c r="H2495" s="4"/>
    </row>
    <row r="2496" spans="1:8" x14ac:dyDescent="0.15">
      <c r="A2496" s="1"/>
      <c r="F2496" s="1"/>
      <c r="G2496" s="4"/>
      <c r="H2496" s="4"/>
    </row>
    <row r="2497" spans="1:8" x14ac:dyDescent="0.15">
      <c r="A2497" s="1"/>
      <c r="F2497" s="1"/>
      <c r="G2497" s="4"/>
      <c r="H2497" s="4"/>
    </row>
    <row r="2498" spans="1:8" x14ac:dyDescent="0.15">
      <c r="A2498" s="1"/>
      <c r="F2498" s="1"/>
      <c r="G2498" s="4"/>
      <c r="H2498" s="4"/>
    </row>
    <row r="2499" spans="1:8" x14ac:dyDescent="0.15">
      <c r="A2499" s="1"/>
      <c r="F2499" s="1"/>
      <c r="G2499" s="4"/>
      <c r="H2499" s="4"/>
    </row>
    <row r="2500" spans="1:8" x14ac:dyDescent="0.15">
      <c r="A2500" s="1"/>
      <c r="F2500" s="1"/>
      <c r="G2500" s="4"/>
      <c r="H2500" s="4"/>
    </row>
    <row r="2501" spans="1:8" x14ac:dyDescent="0.15">
      <c r="A2501" s="1"/>
      <c r="F2501" s="1"/>
      <c r="G2501" s="4"/>
      <c r="H2501" s="4"/>
    </row>
    <row r="2502" spans="1:8" x14ac:dyDescent="0.15">
      <c r="A2502" s="1"/>
      <c r="F2502" s="1"/>
      <c r="G2502" s="4"/>
      <c r="H2502" s="4"/>
    </row>
    <row r="2503" spans="1:8" x14ac:dyDescent="0.15">
      <c r="A2503" s="1"/>
      <c r="F2503" s="1"/>
      <c r="G2503" s="4"/>
      <c r="H2503" s="4"/>
    </row>
    <row r="2504" spans="1:8" x14ac:dyDescent="0.15">
      <c r="A2504" s="1"/>
      <c r="F2504" s="1"/>
      <c r="G2504" s="4"/>
      <c r="H2504" s="4"/>
    </row>
    <row r="2505" spans="1:8" x14ac:dyDescent="0.15">
      <c r="A2505" s="1"/>
      <c r="F2505" s="1"/>
      <c r="G2505" s="4"/>
      <c r="H2505" s="4"/>
    </row>
    <row r="2506" spans="1:8" x14ac:dyDescent="0.15">
      <c r="A2506" s="1"/>
      <c r="F2506" s="1"/>
      <c r="G2506" s="4"/>
      <c r="H2506" s="4"/>
    </row>
    <row r="2507" spans="1:8" x14ac:dyDescent="0.15">
      <c r="A2507" s="1"/>
      <c r="F2507" s="1"/>
      <c r="G2507" s="4"/>
      <c r="H2507" s="4"/>
    </row>
    <row r="2508" spans="1:8" x14ac:dyDescent="0.15">
      <c r="A2508" s="1"/>
      <c r="F2508" s="1"/>
      <c r="G2508" s="4"/>
      <c r="H2508" s="4"/>
    </row>
    <row r="2509" spans="1:8" x14ac:dyDescent="0.15">
      <c r="A2509" s="1"/>
      <c r="F2509" s="1"/>
      <c r="G2509" s="4"/>
      <c r="H2509" s="4"/>
    </row>
    <row r="2510" spans="1:8" x14ac:dyDescent="0.15">
      <c r="A2510" s="1"/>
      <c r="F2510" s="1"/>
      <c r="G2510" s="4"/>
      <c r="H2510" s="4"/>
    </row>
    <row r="2511" spans="1:8" x14ac:dyDescent="0.15">
      <c r="A2511" s="1"/>
      <c r="F2511" s="1"/>
      <c r="G2511" s="4"/>
      <c r="H2511" s="4"/>
    </row>
    <row r="2512" spans="1:8" x14ac:dyDescent="0.15">
      <c r="A2512" s="1"/>
      <c r="F2512" s="1"/>
      <c r="G2512" s="4"/>
      <c r="H2512" s="4"/>
    </row>
    <row r="2513" spans="1:8" x14ac:dyDescent="0.15">
      <c r="A2513" s="1"/>
      <c r="F2513" s="1"/>
      <c r="G2513" s="4"/>
      <c r="H2513" s="4"/>
    </row>
    <row r="2514" spans="1:8" x14ac:dyDescent="0.15">
      <c r="A2514" s="1"/>
      <c r="F2514" s="1"/>
      <c r="G2514" s="4"/>
      <c r="H2514" s="4"/>
    </row>
    <row r="2515" spans="1:8" x14ac:dyDescent="0.15">
      <c r="A2515" s="1"/>
      <c r="F2515" s="1"/>
      <c r="G2515" s="4"/>
      <c r="H2515" s="4"/>
    </row>
    <row r="2516" spans="1:8" x14ac:dyDescent="0.15">
      <c r="A2516" s="1"/>
      <c r="F2516" s="1"/>
      <c r="G2516" s="4"/>
      <c r="H2516" s="4"/>
    </row>
    <row r="2517" spans="1:8" x14ac:dyDescent="0.15">
      <c r="A2517" s="1"/>
      <c r="F2517" s="1"/>
      <c r="G2517" s="4"/>
      <c r="H2517" s="4"/>
    </row>
    <row r="2518" spans="1:8" x14ac:dyDescent="0.15">
      <c r="A2518" s="1"/>
      <c r="F2518" s="1"/>
      <c r="G2518" s="4"/>
      <c r="H2518" s="4"/>
    </row>
    <row r="2519" spans="1:8" x14ac:dyDescent="0.15">
      <c r="A2519" s="1"/>
      <c r="F2519" s="1"/>
      <c r="G2519" s="4"/>
      <c r="H2519" s="4"/>
    </row>
    <row r="2520" spans="1:8" x14ac:dyDescent="0.15">
      <c r="A2520" s="1"/>
      <c r="F2520" s="1"/>
      <c r="G2520" s="4"/>
      <c r="H2520" s="4"/>
    </row>
    <row r="2521" spans="1:8" x14ac:dyDescent="0.15">
      <c r="A2521" s="1"/>
      <c r="F2521" s="1"/>
      <c r="G2521" s="4"/>
      <c r="H2521" s="4"/>
    </row>
    <row r="2522" spans="1:8" x14ac:dyDescent="0.15">
      <c r="A2522" s="1"/>
      <c r="F2522" s="1"/>
      <c r="G2522" s="4"/>
      <c r="H2522" s="4"/>
    </row>
    <row r="2523" spans="1:8" x14ac:dyDescent="0.15">
      <c r="A2523" s="1"/>
      <c r="F2523" s="1"/>
      <c r="G2523" s="4"/>
      <c r="H2523" s="4"/>
    </row>
    <row r="2524" spans="1:8" x14ac:dyDescent="0.15">
      <c r="A2524" s="1"/>
      <c r="F2524" s="1"/>
      <c r="G2524" s="4"/>
      <c r="H2524" s="4"/>
    </row>
    <row r="2525" spans="1:8" x14ac:dyDescent="0.15">
      <c r="A2525" s="1"/>
      <c r="F2525" s="1"/>
      <c r="G2525" s="4"/>
      <c r="H2525" s="4"/>
    </row>
    <row r="2526" spans="1:8" x14ac:dyDescent="0.15">
      <c r="A2526" s="1"/>
      <c r="F2526" s="1"/>
      <c r="G2526" s="4"/>
      <c r="H2526" s="4"/>
    </row>
    <row r="2527" spans="1:8" x14ac:dyDescent="0.15">
      <c r="A2527" s="1"/>
      <c r="F2527" s="1"/>
      <c r="G2527" s="4"/>
      <c r="H2527" s="4"/>
    </row>
    <row r="2528" spans="1:8" x14ac:dyDescent="0.15">
      <c r="A2528" s="1"/>
      <c r="F2528" s="1"/>
      <c r="G2528" s="4"/>
      <c r="H2528" s="4"/>
    </row>
    <row r="2529" spans="1:8" x14ac:dyDescent="0.15">
      <c r="A2529" s="1"/>
      <c r="F2529" s="1"/>
      <c r="G2529" s="4"/>
      <c r="H2529" s="4"/>
    </row>
    <row r="2530" spans="1:8" x14ac:dyDescent="0.15">
      <c r="A2530" s="1"/>
      <c r="F2530" s="1"/>
      <c r="G2530" s="4"/>
      <c r="H2530" s="4"/>
    </row>
    <row r="2531" spans="1:8" x14ac:dyDescent="0.15">
      <c r="A2531" s="1"/>
      <c r="F2531" s="1"/>
      <c r="G2531" s="4"/>
      <c r="H2531" s="4"/>
    </row>
    <row r="2532" spans="1:8" x14ac:dyDescent="0.15">
      <c r="A2532" s="1"/>
      <c r="F2532" s="1"/>
      <c r="G2532" s="4"/>
      <c r="H2532" s="4"/>
    </row>
    <row r="2533" spans="1:8" x14ac:dyDescent="0.15">
      <c r="A2533" s="1"/>
      <c r="F2533" s="1"/>
      <c r="G2533" s="4"/>
      <c r="H2533" s="4"/>
    </row>
    <row r="2534" spans="1:8" x14ac:dyDescent="0.15">
      <c r="A2534" s="1"/>
      <c r="F2534" s="1"/>
      <c r="G2534" s="4"/>
      <c r="H2534" s="4"/>
    </row>
    <row r="2535" spans="1:8" x14ac:dyDescent="0.15">
      <c r="A2535" s="1"/>
      <c r="F2535" s="1"/>
      <c r="G2535" s="4"/>
      <c r="H2535" s="4"/>
    </row>
    <row r="2536" spans="1:8" x14ac:dyDescent="0.15">
      <c r="A2536" s="1"/>
      <c r="F2536" s="1"/>
      <c r="G2536" s="4"/>
      <c r="H2536" s="4"/>
    </row>
    <row r="2537" spans="1:8" x14ac:dyDescent="0.15">
      <c r="A2537" s="1"/>
      <c r="F2537" s="1"/>
      <c r="G2537" s="4"/>
      <c r="H2537" s="4"/>
    </row>
    <row r="2538" spans="1:8" x14ac:dyDescent="0.15">
      <c r="A2538" s="1"/>
      <c r="F2538" s="1"/>
      <c r="G2538" s="4"/>
      <c r="H2538" s="4"/>
    </row>
    <row r="2539" spans="1:8" x14ac:dyDescent="0.15">
      <c r="A2539" s="1"/>
      <c r="F2539" s="1"/>
      <c r="G2539" s="4"/>
      <c r="H2539" s="4"/>
    </row>
    <row r="2540" spans="1:8" x14ac:dyDescent="0.15">
      <c r="A2540" s="1"/>
      <c r="F2540" s="1"/>
      <c r="G2540" s="4"/>
      <c r="H2540" s="4"/>
    </row>
    <row r="2541" spans="1:8" x14ac:dyDescent="0.15">
      <c r="A2541" s="1"/>
      <c r="F2541" s="1"/>
      <c r="G2541" s="4"/>
      <c r="H2541" s="4"/>
    </row>
    <row r="2542" spans="1:8" x14ac:dyDescent="0.15">
      <c r="A2542" s="1"/>
      <c r="F2542" s="1"/>
      <c r="G2542" s="4"/>
      <c r="H2542" s="4"/>
    </row>
    <row r="2543" spans="1:8" x14ac:dyDescent="0.15">
      <c r="A2543" s="1"/>
      <c r="F2543" s="1"/>
      <c r="G2543" s="4"/>
      <c r="H2543" s="4"/>
    </row>
    <row r="2544" spans="1:8" x14ac:dyDescent="0.15">
      <c r="A2544" s="1"/>
      <c r="F2544" s="1"/>
      <c r="G2544" s="4"/>
      <c r="H2544" s="4"/>
    </row>
    <row r="2545" spans="1:8" x14ac:dyDescent="0.15">
      <c r="A2545" s="1"/>
      <c r="F2545" s="1"/>
      <c r="G2545" s="4"/>
      <c r="H2545" s="4"/>
    </row>
    <row r="2546" spans="1:8" x14ac:dyDescent="0.15">
      <c r="A2546" s="1"/>
      <c r="F2546" s="1"/>
      <c r="G2546" s="4"/>
      <c r="H2546" s="4"/>
    </row>
    <row r="2547" spans="1:8" x14ac:dyDescent="0.15">
      <c r="A2547" s="1"/>
      <c r="F2547" s="1"/>
      <c r="G2547" s="4"/>
      <c r="H2547" s="4"/>
    </row>
    <row r="2548" spans="1:8" x14ac:dyDescent="0.15">
      <c r="A2548" s="1"/>
      <c r="F2548" s="1"/>
      <c r="G2548" s="4"/>
      <c r="H2548" s="4"/>
    </row>
    <row r="2549" spans="1:8" x14ac:dyDescent="0.15">
      <c r="A2549" s="1"/>
      <c r="F2549" s="1"/>
      <c r="G2549" s="4"/>
      <c r="H2549" s="4"/>
    </row>
    <row r="2550" spans="1:8" x14ac:dyDescent="0.15">
      <c r="A2550" s="1"/>
      <c r="F2550" s="1"/>
      <c r="G2550" s="4"/>
      <c r="H2550" s="4"/>
    </row>
    <row r="2551" spans="1:8" x14ac:dyDescent="0.15">
      <c r="A2551" s="1"/>
      <c r="F2551" s="1"/>
      <c r="G2551" s="4"/>
      <c r="H2551" s="4"/>
    </row>
    <row r="2552" spans="1:8" x14ac:dyDescent="0.15">
      <c r="A2552" s="1"/>
      <c r="F2552" s="1"/>
      <c r="G2552" s="4"/>
      <c r="H2552" s="4"/>
    </row>
    <row r="2553" spans="1:8" x14ac:dyDescent="0.15">
      <c r="A2553" s="1"/>
      <c r="F2553" s="1"/>
      <c r="G2553" s="4"/>
      <c r="H2553" s="4"/>
    </row>
    <row r="2554" spans="1:8" x14ac:dyDescent="0.15">
      <c r="A2554" s="1"/>
      <c r="F2554" s="1"/>
      <c r="G2554" s="4"/>
      <c r="H2554" s="4"/>
    </row>
    <row r="2555" spans="1:8" x14ac:dyDescent="0.15">
      <c r="A2555" s="1"/>
      <c r="F2555" s="1"/>
      <c r="G2555" s="4"/>
      <c r="H2555" s="4"/>
    </row>
    <row r="2556" spans="1:8" x14ac:dyDescent="0.15">
      <c r="A2556" s="1"/>
      <c r="F2556" s="1"/>
      <c r="G2556" s="4"/>
      <c r="H2556" s="4"/>
    </row>
    <row r="2557" spans="1:8" x14ac:dyDescent="0.15">
      <c r="A2557" s="1"/>
      <c r="F2557" s="1"/>
      <c r="G2557" s="4"/>
      <c r="H2557" s="4"/>
    </row>
    <row r="2558" spans="1:8" x14ac:dyDescent="0.15">
      <c r="A2558" s="1"/>
      <c r="F2558" s="1"/>
      <c r="G2558" s="4"/>
      <c r="H2558" s="4"/>
    </row>
    <row r="2559" spans="1:8" x14ac:dyDescent="0.15">
      <c r="A2559" s="1"/>
      <c r="F2559" s="1"/>
      <c r="G2559" s="4"/>
      <c r="H2559" s="4"/>
    </row>
    <row r="2560" spans="1:8" x14ac:dyDescent="0.15">
      <c r="A2560" s="1"/>
      <c r="F2560" s="1"/>
      <c r="G2560" s="4"/>
      <c r="H2560" s="4"/>
    </row>
    <row r="2561" spans="1:8" x14ac:dyDescent="0.15">
      <c r="A2561" s="1"/>
      <c r="F2561" s="1"/>
      <c r="G2561" s="4"/>
      <c r="H2561" s="4"/>
    </row>
    <row r="2562" spans="1:8" x14ac:dyDescent="0.15">
      <c r="A2562" s="1"/>
      <c r="F2562" s="1"/>
      <c r="G2562" s="4"/>
      <c r="H2562" s="4"/>
    </row>
    <row r="2563" spans="1:8" x14ac:dyDescent="0.15">
      <c r="A2563" s="1"/>
      <c r="F2563" s="1"/>
      <c r="G2563" s="4"/>
      <c r="H2563" s="4"/>
    </row>
    <row r="2564" spans="1:8" x14ac:dyDescent="0.15">
      <c r="A2564" s="1"/>
      <c r="F2564" s="1"/>
      <c r="G2564" s="4"/>
      <c r="H2564" s="4"/>
    </row>
    <row r="2565" spans="1:8" x14ac:dyDescent="0.15">
      <c r="A2565" s="1"/>
      <c r="F2565" s="1"/>
      <c r="G2565" s="4"/>
      <c r="H2565" s="4"/>
    </row>
    <row r="2566" spans="1:8" x14ac:dyDescent="0.15">
      <c r="A2566" s="1"/>
      <c r="F2566" s="1"/>
      <c r="G2566" s="4"/>
      <c r="H2566" s="4"/>
    </row>
    <row r="2567" spans="1:8" x14ac:dyDescent="0.15">
      <c r="A2567" s="1"/>
      <c r="F2567" s="1"/>
      <c r="G2567" s="4"/>
      <c r="H2567" s="4"/>
    </row>
    <row r="2568" spans="1:8" x14ac:dyDescent="0.15">
      <c r="A2568" s="1"/>
      <c r="F2568" s="1"/>
      <c r="G2568" s="4"/>
      <c r="H2568" s="4"/>
    </row>
    <row r="2569" spans="1:8" x14ac:dyDescent="0.15">
      <c r="A2569" s="1"/>
      <c r="F2569" s="1"/>
      <c r="G2569" s="4"/>
      <c r="H2569" s="4"/>
    </row>
    <row r="2570" spans="1:8" x14ac:dyDescent="0.15">
      <c r="A2570" s="1"/>
      <c r="F2570" s="1"/>
      <c r="G2570" s="4"/>
      <c r="H2570" s="4"/>
    </row>
    <row r="2571" spans="1:8" x14ac:dyDescent="0.15">
      <c r="A2571" s="1"/>
      <c r="F2571" s="1"/>
      <c r="G2571" s="4"/>
      <c r="H2571" s="4"/>
    </row>
    <row r="2572" spans="1:8" x14ac:dyDescent="0.15">
      <c r="A2572" s="1"/>
      <c r="F2572" s="1"/>
      <c r="G2572" s="4"/>
      <c r="H2572" s="4"/>
    </row>
    <row r="2573" spans="1:8" x14ac:dyDescent="0.15">
      <c r="A2573" s="1"/>
      <c r="F2573" s="1"/>
      <c r="G2573" s="4"/>
      <c r="H2573" s="4"/>
    </row>
    <row r="2574" spans="1:8" x14ac:dyDescent="0.15">
      <c r="A2574" s="1"/>
      <c r="F2574" s="1"/>
      <c r="G2574" s="4"/>
      <c r="H2574" s="4"/>
    </row>
    <row r="2575" spans="1:8" x14ac:dyDescent="0.15">
      <c r="A2575" s="1"/>
      <c r="F2575" s="1"/>
      <c r="G2575" s="4"/>
      <c r="H2575" s="4"/>
    </row>
    <row r="2576" spans="1:8" x14ac:dyDescent="0.15">
      <c r="A2576" s="1"/>
      <c r="F2576" s="1"/>
      <c r="G2576" s="4"/>
      <c r="H2576" s="4"/>
    </row>
    <row r="2577" spans="1:8" x14ac:dyDescent="0.15">
      <c r="A2577" s="1"/>
      <c r="F2577" s="1"/>
      <c r="G2577" s="4"/>
      <c r="H2577" s="4"/>
    </row>
    <row r="2578" spans="1:8" x14ac:dyDescent="0.15">
      <c r="A2578" s="1"/>
      <c r="F2578" s="1"/>
      <c r="G2578" s="4"/>
      <c r="H2578" s="4"/>
    </row>
    <row r="2579" spans="1:8" x14ac:dyDescent="0.15">
      <c r="A2579" s="1"/>
      <c r="F2579" s="1"/>
      <c r="G2579" s="4"/>
      <c r="H2579" s="4"/>
    </row>
    <row r="2580" spans="1:8" x14ac:dyDescent="0.15">
      <c r="A2580" s="1"/>
      <c r="F2580" s="1"/>
      <c r="G2580" s="4"/>
      <c r="H2580" s="4"/>
    </row>
    <row r="2581" spans="1:8" x14ac:dyDescent="0.15">
      <c r="A2581" s="1"/>
      <c r="F2581" s="1"/>
      <c r="G2581" s="4"/>
      <c r="H2581" s="4"/>
    </row>
    <row r="2582" spans="1:8" x14ac:dyDescent="0.15">
      <c r="A2582" s="1"/>
      <c r="F2582" s="1"/>
      <c r="G2582" s="4"/>
      <c r="H2582" s="4"/>
    </row>
    <row r="2583" spans="1:8" x14ac:dyDescent="0.15">
      <c r="A2583" s="1"/>
      <c r="F2583" s="1"/>
      <c r="G2583" s="4"/>
      <c r="H2583" s="4"/>
    </row>
    <row r="2584" spans="1:8" x14ac:dyDescent="0.15">
      <c r="A2584" s="1"/>
      <c r="F2584" s="1"/>
      <c r="G2584" s="4"/>
      <c r="H2584" s="4"/>
    </row>
    <row r="2585" spans="1:8" x14ac:dyDescent="0.15">
      <c r="A2585" s="1"/>
      <c r="F2585" s="1"/>
      <c r="G2585" s="4"/>
      <c r="H2585" s="4"/>
    </row>
    <row r="2586" spans="1:8" x14ac:dyDescent="0.15">
      <c r="A2586" s="1"/>
      <c r="F2586" s="1"/>
      <c r="G2586" s="4"/>
      <c r="H2586" s="4"/>
    </row>
    <row r="2587" spans="1:8" x14ac:dyDescent="0.15">
      <c r="A2587" s="1"/>
      <c r="F2587" s="1"/>
      <c r="G2587" s="4"/>
      <c r="H2587" s="4"/>
    </row>
    <row r="2588" spans="1:8" x14ac:dyDescent="0.15">
      <c r="A2588" s="1"/>
      <c r="F2588" s="1"/>
      <c r="G2588" s="4"/>
      <c r="H2588" s="4"/>
    </row>
    <row r="2589" spans="1:8" x14ac:dyDescent="0.15">
      <c r="A2589" s="1"/>
      <c r="F2589" s="1"/>
      <c r="G2589" s="4"/>
      <c r="H2589" s="4"/>
    </row>
    <row r="2590" spans="1:8" x14ac:dyDescent="0.15">
      <c r="A2590" s="1"/>
      <c r="F2590" s="1"/>
      <c r="G2590" s="4"/>
      <c r="H2590" s="4"/>
    </row>
    <row r="2591" spans="1:8" x14ac:dyDescent="0.15">
      <c r="A2591" s="1"/>
      <c r="F2591" s="1"/>
      <c r="G2591" s="4"/>
      <c r="H2591" s="4"/>
    </row>
    <row r="2592" spans="1:8" x14ac:dyDescent="0.15">
      <c r="A2592" s="1"/>
      <c r="F2592" s="1"/>
      <c r="G2592" s="4"/>
      <c r="H2592" s="4"/>
    </row>
    <row r="2593" spans="1:8" x14ac:dyDescent="0.15">
      <c r="A2593" s="1"/>
      <c r="F2593" s="1"/>
      <c r="G2593" s="4"/>
      <c r="H2593" s="4"/>
    </row>
    <row r="2594" spans="1:8" x14ac:dyDescent="0.15">
      <c r="A2594" s="1"/>
      <c r="F2594" s="1"/>
      <c r="G2594" s="4"/>
      <c r="H2594" s="4"/>
    </row>
    <row r="2595" spans="1:8" x14ac:dyDescent="0.15">
      <c r="A2595" s="1"/>
      <c r="F2595" s="1"/>
      <c r="G2595" s="4"/>
      <c r="H2595" s="4"/>
    </row>
    <row r="2596" spans="1:8" x14ac:dyDescent="0.15">
      <c r="A2596" s="1"/>
      <c r="F2596" s="1"/>
      <c r="G2596" s="4"/>
      <c r="H2596" s="4"/>
    </row>
    <row r="2597" spans="1:8" x14ac:dyDescent="0.15">
      <c r="A2597" s="1"/>
      <c r="F2597" s="1"/>
      <c r="G2597" s="4"/>
      <c r="H2597" s="4"/>
    </row>
    <row r="2598" spans="1:8" x14ac:dyDescent="0.15">
      <c r="A2598" s="1"/>
      <c r="F2598" s="1"/>
      <c r="G2598" s="4"/>
      <c r="H2598" s="4"/>
    </row>
    <row r="2599" spans="1:8" x14ac:dyDescent="0.15">
      <c r="A2599" s="1"/>
      <c r="F2599" s="1"/>
      <c r="G2599" s="4"/>
      <c r="H2599" s="4"/>
    </row>
    <row r="2600" spans="1:8" x14ac:dyDescent="0.15">
      <c r="A2600" s="1"/>
      <c r="F2600" s="1"/>
      <c r="G2600" s="4"/>
      <c r="H2600" s="4"/>
    </row>
    <row r="2601" spans="1:8" x14ac:dyDescent="0.15">
      <c r="A2601" s="1"/>
      <c r="F2601" s="1"/>
      <c r="G2601" s="4"/>
      <c r="H2601" s="4"/>
    </row>
    <row r="2602" spans="1:8" x14ac:dyDescent="0.15">
      <c r="A2602" s="1"/>
      <c r="F2602" s="1"/>
      <c r="G2602" s="4"/>
      <c r="H2602" s="4"/>
    </row>
    <row r="2603" spans="1:8" x14ac:dyDescent="0.15">
      <c r="A2603" s="1"/>
      <c r="F2603" s="1"/>
      <c r="G2603" s="4"/>
      <c r="H2603" s="4"/>
    </row>
    <row r="2604" spans="1:8" x14ac:dyDescent="0.15">
      <c r="A2604" s="1"/>
      <c r="F2604" s="1"/>
      <c r="G2604" s="4"/>
      <c r="H2604" s="4"/>
    </row>
    <row r="2605" spans="1:8" x14ac:dyDescent="0.15">
      <c r="A2605" s="1"/>
      <c r="F2605" s="1"/>
      <c r="G2605" s="4"/>
      <c r="H2605" s="4"/>
    </row>
    <row r="2606" spans="1:8" x14ac:dyDescent="0.15">
      <c r="A2606" s="1"/>
      <c r="F2606" s="1"/>
      <c r="G2606" s="4"/>
      <c r="H2606" s="4"/>
    </row>
    <row r="2607" spans="1:8" x14ac:dyDescent="0.15">
      <c r="A2607" s="1"/>
      <c r="F2607" s="1"/>
      <c r="G2607" s="4"/>
      <c r="H2607" s="4"/>
    </row>
    <row r="2608" spans="1:8" x14ac:dyDescent="0.15">
      <c r="A2608" s="1"/>
      <c r="F2608" s="1"/>
      <c r="G2608" s="4"/>
      <c r="H2608" s="4"/>
    </row>
    <row r="2609" spans="1:8" x14ac:dyDescent="0.15">
      <c r="A2609" s="1"/>
      <c r="F2609" s="1"/>
      <c r="G2609" s="4"/>
      <c r="H2609" s="4"/>
    </row>
    <row r="2610" spans="1:8" x14ac:dyDescent="0.15">
      <c r="A2610" s="1"/>
      <c r="F2610" s="1"/>
      <c r="G2610" s="4"/>
      <c r="H2610" s="4"/>
    </row>
    <row r="2611" spans="1:8" x14ac:dyDescent="0.15">
      <c r="A2611" s="1"/>
      <c r="F2611" s="1"/>
      <c r="G2611" s="4"/>
      <c r="H2611" s="4"/>
    </row>
    <row r="2612" spans="1:8" x14ac:dyDescent="0.15">
      <c r="A2612" s="1"/>
      <c r="F2612" s="1"/>
      <c r="G2612" s="4"/>
      <c r="H2612" s="4"/>
    </row>
    <row r="2613" spans="1:8" x14ac:dyDescent="0.15">
      <c r="A2613" s="1"/>
      <c r="F2613" s="1"/>
      <c r="G2613" s="4"/>
      <c r="H2613" s="4"/>
    </row>
    <row r="2614" spans="1:8" x14ac:dyDescent="0.15">
      <c r="A2614" s="1"/>
      <c r="F2614" s="1"/>
      <c r="G2614" s="4"/>
      <c r="H2614" s="4"/>
    </row>
    <row r="2615" spans="1:8" x14ac:dyDescent="0.15">
      <c r="A2615" s="1"/>
      <c r="F2615" s="1"/>
      <c r="G2615" s="4"/>
      <c r="H2615" s="4"/>
    </row>
    <row r="2616" spans="1:8" x14ac:dyDescent="0.15">
      <c r="A2616" s="1"/>
      <c r="F2616" s="1"/>
      <c r="G2616" s="4"/>
      <c r="H2616" s="4"/>
    </row>
    <row r="2617" spans="1:8" x14ac:dyDescent="0.15">
      <c r="A2617" s="1"/>
      <c r="F2617" s="1"/>
      <c r="G2617" s="4"/>
      <c r="H2617" s="4"/>
    </row>
    <row r="2618" spans="1:8" x14ac:dyDescent="0.15">
      <c r="A2618" s="1"/>
      <c r="F2618" s="1"/>
      <c r="G2618" s="4"/>
      <c r="H2618" s="4"/>
    </row>
    <row r="2619" spans="1:8" x14ac:dyDescent="0.15">
      <c r="A2619" s="1"/>
      <c r="F2619" s="1"/>
      <c r="G2619" s="4"/>
      <c r="H2619" s="4"/>
    </row>
    <row r="2620" spans="1:8" x14ac:dyDescent="0.15">
      <c r="A2620" s="1"/>
      <c r="F2620" s="1"/>
      <c r="G2620" s="4"/>
      <c r="H2620" s="4"/>
    </row>
    <row r="2621" spans="1:8" x14ac:dyDescent="0.15">
      <c r="A2621" s="1"/>
      <c r="F2621" s="1"/>
      <c r="G2621" s="4"/>
      <c r="H2621" s="4"/>
    </row>
    <row r="2622" spans="1:8" x14ac:dyDescent="0.15">
      <c r="A2622" s="1"/>
      <c r="F2622" s="1"/>
      <c r="G2622" s="4"/>
      <c r="H2622" s="4"/>
    </row>
    <row r="2623" spans="1:8" x14ac:dyDescent="0.15">
      <c r="A2623" s="1"/>
      <c r="F2623" s="1"/>
      <c r="G2623" s="4"/>
      <c r="H2623" s="4"/>
    </row>
    <row r="2624" spans="1:8" x14ac:dyDescent="0.15">
      <c r="A2624" s="1"/>
      <c r="F2624" s="1"/>
      <c r="G2624" s="4"/>
      <c r="H2624" s="4"/>
    </row>
    <row r="2625" spans="1:8" x14ac:dyDescent="0.15">
      <c r="A2625" s="1"/>
      <c r="F2625" s="1"/>
      <c r="G2625" s="4"/>
      <c r="H2625" s="4"/>
    </row>
    <row r="2626" spans="1:8" x14ac:dyDescent="0.15">
      <c r="A2626" s="1"/>
      <c r="F2626" s="1"/>
      <c r="G2626" s="4"/>
      <c r="H2626" s="4"/>
    </row>
    <row r="2627" spans="1:8" x14ac:dyDescent="0.15">
      <c r="A2627" s="1"/>
      <c r="F2627" s="1"/>
      <c r="G2627" s="4"/>
      <c r="H2627" s="4"/>
    </row>
    <row r="2628" spans="1:8" x14ac:dyDescent="0.15">
      <c r="A2628" s="1"/>
      <c r="F2628" s="1"/>
      <c r="G2628" s="4"/>
      <c r="H2628" s="4"/>
    </row>
    <row r="2629" spans="1:8" x14ac:dyDescent="0.15">
      <c r="A2629" s="1"/>
      <c r="F2629" s="1"/>
      <c r="G2629" s="4"/>
      <c r="H2629" s="4"/>
    </row>
    <row r="2630" spans="1:8" x14ac:dyDescent="0.15">
      <c r="A2630" s="1"/>
      <c r="F2630" s="1"/>
      <c r="G2630" s="4"/>
      <c r="H2630" s="4"/>
    </row>
    <row r="2631" spans="1:8" x14ac:dyDescent="0.15">
      <c r="A2631" s="1"/>
      <c r="F2631" s="1"/>
      <c r="G2631" s="4"/>
      <c r="H2631" s="4"/>
    </row>
    <row r="2632" spans="1:8" x14ac:dyDescent="0.15">
      <c r="A2632" s="1"/>
      <c r="F2632" s="1"/>
      <c r="G2632" s="4"/>
      <c r="H2632" s="4"/>
    </row>
    <row r="2633" spans="1:8" x14ac:dyDescent="0.15">
      <c r="A2633" s="1"/>
      <c r="F2633" s="1"/>
      <c r="G2633" s="4"/>
      <c r="H2633" s="4"/>
    </row>
    <row r="2634" spans="1:8" x14ac:dyDescent="0.15">
      <c r="A2634" s="1"/>
      <c r="F2634" s="1"/>
      <c r="G2634" s="4"/>
      <c r="H2634" s="4"/>
    </row>
    <row r="2635" spans="1:8" x14ac:dyDescent="0.15">
      <c r="A2635" s="1"/>
      <c r="F2635" s="1"/>
      <c r="G2635" s="4"/>
      <c r="H2635" s="4"/>
    </row>
    <row r="2636" spans="1:8" x14ac:dyDescent="0.15">
      <c r="A2636" s="1"/>
      <c r="F2636" s="1"/>
      <c r="G2636" s="4"/>
      <c r="H2636" s="4"/>
    </row>
    <row r="2637" spans="1:8" x14ac:dyDescent="0.15">
      <c r="A2637" s="1"/>
      <c r="F2637" s="1"/>
      <c r="G2637" s="4"/>
      <c r="H2637" s="4"/>
    </row>
    <row r="2638" spans="1:8" x14ac:dyDescent="0.15">
      <c r="A2638" s="1"/>
      <c r="F2638" s="1"/>
      <c r="G2638" s="4"/>
      <c r="H2638" s="4"/>
    </row>
    <row r="2639" spans="1:8" x14ac:dyDescent="0.15">
      <c r="A2639" s="1"/>
      <c r="F2639" s="1"/>
      <c r="G2639" s="4"/>
      <c r="H2639" s="4"/>
    </row>
    <row r="2640" spans="1:8" x14ac:dyDescent="0.15">
      <c r="A2640" s="1"/>
      <c r="F2640" s="1"/>
      <c r="G2640" s="4"/>
      <c r="H2640" s="4"/>
    </row>
    <row r="2641" spans="1:8" x14ac:dyDescent="0.15">
      <c r="A2641" s="1"/>
      <c r="F2641" s="1"/>
      <c r="G2641" s="4"/>
      <c r="H2641" s="4"/>
    </row>
    <row r="2642" spans="1:8" x14ac:dyDescent="0.15">
      <c r="A2642" s="1"/>
      <c r="F2642" s="1"/>
      <c r="G2642" s="4"/>
      <c r="H2642" s="4"/>
    </row>
    <row r="2643" spans="1:8" x14ac:dyDescent="0.15">
      <c r="A2643" s="1"/>
      <c r="F2643" s="1"/>
      <c r="G2643" s="4"/>
      <c r="H2643" s="4"/>
    </row>
    <row r="2644" spans="1:8" x14ac:dyDescent="0.15">
      <c r="A2644" s="1"/>
      <c r="F2644" s="1"/>
      <c r="G2644" s="4"/>
      <c r="H2644" s="4"/>
    </row>
    <row r="2645" spans="1:8" x14ac:dyDescent="0.15">
      <c r="A2645" s="1"/>
      <c r="F2645" s="1"/>
      <c r="G2645" s="4"/>
      <c r="H2645" s="4"/>
    </row>
    <row r="2646" spans="1:8" x14ac:dyDescent="0.15">
      <c r="A2646" s="1"/>
      <c r="F2646" s="1"/>
      <c r="G2646" s="4"/>
      <c r="H2646" s="4"/>
    </row>
    <row r="2647" spans="1:8" x14ac:dyDescent="0.15">
      <c r="A2647" s="1"/>
      <c r="F2647" s="1"/>
      <c r="G2647" s="4"/>
      <c r="H2647" s="4"/>
    </row>
    <row r="2648" spans="1:8" x14ac:dyDescent="0.15">
      <c r="A2648" s="1"/>
      <c r="F2648" s="1"/>
      <c r="G2648" s="4"/>
      <c r="H2648" s="4"/>
    </row>
    <row r="2649" spans="1:8" x14ac:dyDescent="0.15">
      <c r="A2649" s="1"/>
      <c r="F2649" s="1"/>
      <c r="G2649" s="4"/>
      <c r="H2649" s="4"/>
    </row>
    <row r="2650" spans="1:8" x14ac:dyDescent="0.15">
      <c r="A2650" s="1"/>
      <c r="F2650" s="1"/>
      <c r="G2650" s="4"/>
      <c r="H2650" s="4"/>
    </row>
    <row r="2651" spans="1:8" x14ac:dyDescent="0.15">
      <c r="A2651" s="1"/>
      <c r="F2651" s="1"/>
      <c r="G2651" s="4"/>
      <c r="H2651" s="4"/>
    </row>
    <row r="2652" spans="1:8" x14ac:dyDescent="0.15">
      <c r="A2652" s="1"/>
      <c r="F2652" s="1"/>
      <c r="G2652" s="4"/>
      <c r="H2652" s="4"/>
    </row>
    <row r="2653" spans="1:8" x14ac:dyDescent="0.15">
      <c r="A2653" s="1"/>
      <c r="F2653" s="1"/>
      <c r="G2653" s="4"/>
      <c r="H2653" s="4"/>
    </row>
    <row r="2654" spans="1:8" x14ac:dyDescent="0.15">
      <c r="A2654" s="1"/>
      <c r="F2654" s="1"/>
      <c r="G2654" s="4"/>
      <c r="H2654" s="4"/>
    </row>
    <row r="2655" spans="1:8" x14ac:dyDescent="0.15">
      <c r="A2655" s="1"/>
      <c r="F2655" s="1"/>
      <c r="G2655" s="4"/>
      <c r="H2655" s="4"/>
    </row>
    <row r="2656" spans="1:8" x14ac:dyDescent="0.15">
      <c r="A2656" s="1"/>
      <c r="F2656" s="1"/>
      <c r="G2656" s="4"/>
      <c r="H2656" s="4"/>
    </row>
    <row r="2657" spans="1:8" x14ac:dyDescent="0.15">
      <c r="A2657" s="1"/>
      <c r="F2657" s="1"/>
      <c r="G2657" s="4"/>
      <c r="H2657" s="4"/>
    </row>
    <row r="2658" spans="1:8" x14ac:dyDescent="0.15">
      <c r="A2658" s="1"/>
      <c r="F2658" s="1"/>
      <c r="G2658" s="4"/>
      <c r="H2658" s="4"/>
    </row>
    <row r="2659" spans="1:8" x14ac:dyDescent="0.15">
      <c r="A2659" s="1"/>
      <c r="F2659" s="1"/>
      <c r="G2659" s="4"/>
      <c r="H2659" s="4"/>
    </row>
    <row r="2660" spans="1:8" x14ac:dyDescent="0.15">
      <c r="A2660" s="1"/>
      <c r="F2660" s="1"/>
      <c r="G2660" s="4"/>
      <c r="H2660" s="4"/>
    </row>
    <row r="2661" spans="1:8" x14ac:dyDescent="0.15">
      <c r="A2661" s="1"/>
      <c r="F2661" s="1"/>
      <c r="G2661" s="4"/>
      <c r="H2661" s="4"/>
    </row>
    <row r="2662" spans="1:8" x14ac:dyDescent="0.15">
      <c r="A2662" s="1"/>
      <c r="F2662" s="1"/>
      <c r="G2662" s="4"/>
      <c r="H2662" s="4"/>
    </row>
    <row r="2663" spans="1:8" x14ac:dyDescent="0.15">
      <c r="A2663" s="1"/>
      <c r="F2663" s="1"/>
      <c r="G2663" s="4"/>
      <c r="H2663" s="4"/>
    </row>
    <row r="2664" spans="1:8" x14ac:dyDescent="0.15">
      <c r="A2664" s="1"/>
      <c r="F2664" s="1"/>
      <c r="G2664" s="4"/>
      <c r="H2664" s="4"/>
    </row>
    <row r="2665" spans="1:8" x14ac:dyDescent="0.15">
      <c r="A2665" s="1"/>
      <c r="F2665" s="1"/>
      <c r="G2665" s="4"/>
      <c r="H2665" s="4"/>
    </row>
    <row r="2666" spans="1:8" x14ac:dyDescent="0.15">
      <c r="A2666" s="1"/>
      <c r="F2666" s="1"/>
      <c r="G2666" s="4"/>
      <c r="H2666" s="4"/>
    </row>
    <row r="2667" spans="1:8" x14ac:dyDescent="0.15">
      <c r="A2667" s="1"/>
      <c r="F2667" s="1"/>
      <c r="G2667" s="4"/>
      <c r="H2667" s="4"/>
    </row>
    <row r="2668" spans="1:8" x14ac:dyDescent="0.15">
      <c r="A2668" s="1"/>
      <c r="F2668" s="1"/>
      <c r="G2668" s="4"/>
      <c r="H2668" s="4"/>
    </row>
    <row r="2669" spans="1:8" x14ac:dyDescent="0.15">
      <c r="A2669" s="1"/>
      <c r="F2669" s="1"/>
      <c r="G2669" s="4"/>
      <c r="H2669" s="4"/>
    </row>
    <row r="2670" spans="1:8" x14ac:dyDescent="0.15">
      <c r="A2670" s="1"/>
      <c r="F2670" s="1"/>
      <c r="G2670" s="4"/>
      <c r="H2670" s="4"/>
    </row>
    <row r="2671" spans="1:8" x14ac:dyDescent="0.15">
      <c r="A2671" s="1"/>
      <c r="F2671" s="1"/>
      <c r="G2671" s="4"/>
      <c r="H2671" s="4"/>
    </row>
    <row r="2672" spans="1:8" x14ac:dyDescent="0.15">
      <c r="A2672" s="1"/>
      <c r="F2672" s="1"/>
      <c r="G2672" s="4"/>
      <c r="H2672" s="4"/>
    </row>
    <row r="2673" spans="1:8" x14ac:dyDescent="0.15">
      <c r="A2673" s="1"/>
      <c r="F2673" s="1"/>
      <c r="G2673" s="4"/>
      <c r="H2673" s="4"/>
    </row>
    <row r="2674" spans="1:8" x14ac:dyDescent="0.15">
      <c r="A2674" s="1"/>
      <c r="F2674" s="1"/>
      <c r="G2674" s="4"/>
      <c r="H2674" s="4"/>
    </row>
    <row r="2675" spans="1:8" x14ac:dyDescent="0.15">
      <c r="A2675" s="1"/>
      <c r="F2675" s="1"/>
      <c r="G2675" s="4"/>
      <c r="H2675" s="4"/>
    </row>
    <row r="2676" spans="1:8" x14ac:dyDescent="0.15">
      <c r="A2676" s="1"/>
      <c r="F2676" s="1"/>
      <c r="G2676" s="4"/>
      <c r="H2676" s="4"/>
    </row>
    <row r="2677" spans="1:8" x14ac:dyDescent="0.15">
      <c r="A2677" s="1"/>
      <c r="F2677" s="1"/>
      <c r="G2677" s="4"/>
      <c r="H2677" s="4"/>
    </row>
    <row r="2678" spans="1:8" x14ac:dyDescent="0.15">
      <c r="A2678" s="1"/>
      <c r="F2678" s="1"/>
      <c r="G2678" s="4"/>
      <c r="H2678" s="4"/>
    </row>
    <row r="2679" spans="1:8" x14ac:dyDescent="0.15">
      <c r="A2679" s="1"/>
      <c r="F2679" s="1"/>
      <c r="G2679" s="4"/>
      <c r="H2679" s="4"/>
    </row>
    <row r="2680" spans="1:8" x14ac:dyDescent="0.15">
      <c r="A2680" s="1"/>
      <c r="F2680" s="1"/>
      <c r="G2680" s="4"/>
      <c r="H2680" s="4"/>
    </row>
    <row r="2681" spans="1:8" x14ac:dyDescent="0.15">
      <c r="A2681" s="1"/>
      <c r="F2681" s="1"/>
      <c r="G2681" s="4"/>
      <c r="H2681" s="4"/>
    </row>
    <row r="2682" spans="1:8" x14ac:dyDescent="0.15">
      <c r="A2682" s="1"/>
      <c r="F2682" s="1"/>
      <c r="G2682" s="4"/>
      <c r="H2682" s="4"/>
    </row>
    <row r="2683" spans="1:8" x14ac:dyDescent="0.15">
      <c r="A2683" s="1"/>
      <c r="F2683" s="1"/>
      <c r="G2683" s="4"/>
      <c r="H2683" s="4"/>
    </row>
    <row r="2684" spans="1:8" x14ac:dyDescent="0.15">
      <c r="A2684" s="1"/>
      <c r="F2684" s="1"/>
      <c r="G2684" s="4"/>
      <c r="H2684" s="4"/>
    </row>
    <row r="2685" spans="1:8" x14ac:dyDescent="0.15">
      <c r="A2685" s="1"/>
      <c r="F2685" s="1"/>
      <c r="G2685" s="4"/>
      <c r="H2685" s="4"/>
    </row>
    <row r="2686" spans="1:8" x14ac:dyDescent="0.15">
      <c r="A2686" s="1"/>
      <c r="F2686" s="1"/>
      <c r="G2686" s="4"/>
      <c r="H2686" s="4"/>
    </row>
    <row r="2687" spans="1:8" x14ac:dyDescent="0.15">
      <c r="A2687" s="1"/>
      <c r="F2687" s="1"/>
      <c r="G2687" s="4"/>
      <c r="H2687" s="4"/>
    </row>
    <row r="2688" spans="1:8" x14ac:dyDescent="0.15">
      <c r="A2688" s="1"/>
      <c r="F2688" s="1"/>
      <c r="G2688" s="4"/>
      <c r="H2688" s="4"/>
    </row>
    <row r="2689" spans="1:8" x14ac:dyDescent="0.15">
      <c r="A2689" s="1"/>
      <c r="F2689" s="1"/>
      <c r="G2689" s="4"/>
      <c r="H2689" s="4"/>
    </row>
    <row r="2690" spans="1:8" x14ac:dyDescent="0.15">
      <c r="A2690" s="1"/>
      <c r="F2690" s="1"/>
      <c r="G2690" s="4"/>
      <c r="H2690" s="4"/>
    </row>
    <row r="2691" spans="1:8" x14ac:dyDescent="0.15">
      <c r="A2691" s="1"/>
      <c r="F2691" s="1"/>
      <c r="G2691" s="4"/>
      <c r="H2691" s="4"/>
    </row>
    <row r="2692" spans="1:8" x14ac:dyDescent="0.15">
      <c r="A2692" s="1"/>
      <c r="F2692" s="1"/>
      <c r="G2692" s="4"/>
      <c r="H2692" s="4"/>
    </row>
    <row r="2693" spans="1:8" x14ac:dyDescent="0.15">
      <c r="A2693" s="1"/>
      <c r="F2693" s="1"/>
      <c r="G2693" s="4"/>
      <c r="H2693" s="4"/>
    </row>
    <row r="2694" spans="1:8" x14ac:dyDescent="0.15">
      <c r="A2694" s="1"/>
      <c r="F2694" s="1"/>
      <c r="G2694" s="4"/>
      <c r="H2694" s="4"/>
    </row>
    <row r="2695" spans="1:8" x14ac:dyDescent="0.15">
      <c r="A2695" s="1"/>
      <c r="F2695" s="1"/>
      <c r="G2695" s="4"/>
      <c r="H2695" s="4"/>
    </row>
    <row r="2696" spans="1:8" x14ac:dyDescent="0.15">
      <c r="A2696" s="1"/>
      <c r="F2696" s="1"/>
      <c r="G2696" s="4"/>
      <c r="H2696" s="4"/>
    </row>
    <row r="2697" spans="1:8" x14ac:dyDescent="0.15">
      <c r="A2697" s="1"/>
      <c r="F2697" s="1"/>
      <c r="G2697" s="4"/>
      <c r="H2697" s="4"/>
    </row>
    <row r="2698" spans="1:8" x14ac:dyDescent="0.15">
      <c r="A2698" s="1"/>
      <c r="F2698" s="1"/>
      <c r="G2698" s="4"/>
      <c r="H2698" s="4"/>
    </row>
    <row r="2699" spans="1:8" x14ac:dyDescent="0.15">
      <c r="A2699" s="1"/>
      <c r="F2699" s="1"/>
      <c r="G2699" s="4"/>
      <c r="H2699" s="4"/>
    </row>
    <row r="2700" spans="1:8" x14ac:dyDescent="0.15">
      <c r="A2700" s="1"/>
      <c r="F2700" s="1"/>
      <c r="G2700" s="4"/>
      <c r="H2700" s="4"/>
    </row>
    <row r="2701" spans="1:8" x14ac:dyDescent="0.15">
      <c r="A2701" s="1"/>
      <c r="F2701" s="1"/>
      <c r="G2701" s="4"/>
      <c r="H2701" s="4"/>
    </row>
    <row r="2702" spans="1:8" x14ac:dyDescent="0.15">
      <c r="A2702" s="1"/>
      <c r="F2702" s="1"/>
      <c r="G2702" s="4"/>
      <c r="H2702" s="4"/>
    </row>
    <row r="2703" spans="1:8" x14ac:dyDescent="0.15">
      <c r="A2703" s="1"/>
      <c r="F2703" s="1"/>
      <c r="G2703" s="4"/>
      <c r="H2703" s="4"/>
    </row>
    <row r="2704" spans="1:8" x14ac:dyDescent="0.15">
      <c r="A2704" s="1"/>
      <c r="F2704" s="1"/>
      <c r="G2704" s="4"/>
      <c r="H2704" s="4"/>
    </row>
    <row r="2705" spans="1:8" x14ac:dyDescent="0.15">
      <c r="A2705" s="1"/>
      <c r="F2705" s="1"/>
      <c r="G2705" s="4"/>
      <c r="H2705" s="4"/>
    </row>
    <row r="2706" spans="1:8" x14ac:dyDescent="0.15">
      <c r="A2706" s="1"/>
      <c r="F2706" s="1"/>
      <c r="G2706" s="4"/>
      <c r="H2706" s="4"/>
    </row>
    <row r="2707" spans="1:8" x14ac:dyDescent="0.15">
      <c r="A2707" s="1"/>
      <c r="F2707" s="1"/>
      <c r="G2707" s="4"/>
      <c r="H2707" s="4"/>
    </row>
    <row r="2708" spans="1:8" x14ac:dyDescent="0.15">
      <c r="A2708" s="1"/>
      <c r="F2708" s="1"/>
      <c r="G2708" s="4"/>
      <c r="H2708" s="4"/>
    </row>
    <row r="2709" spans="1:8" x14ac:dyDescent="0.15">
      <c r="A2709" s="1"/>
      <c r="F2709" s="1"/>
      <c r="G2709" s="4"/>
      <c r="H2709" s="4"/>
    </row>
    <row r="2710" spans="1:8" x14ac:dyDescent="0.15">
      <c r="A2710" s="1"/>
      <c r="F2710" s="1"/>
      <c r="G2710" s="4"/>
      <c r="H2710" s="4"/>
    </row>
    <row r="2711" spans="1:8" x14ac:dyDescent="0.15">
      <c r="A2711" s="1"/>
      <c r="F2711" s="1"/>
      <c r="G2711" s="4"/>
      <c r="H2711" s="4"/>
    </row>
    <row r="2712" spans="1:8" x14ac:dyDescent="0.15">
      <c r="A2712" s="1"/>
      <c r="F2712" s="1"/>
      <c r="G2712" s="4"/>
      <c r="H2712" s="4"/>
    </row>
    <row r="2713" spans="1:8" x14ac:dyDescent="0.15">
      <c r="A2713" s="1"/>
      <c r="F2713" s="1"/>
      <c r="G2713" s="4"/>
      <c r="H2713" s="4"/>
    </row>
    <row r="2714" spans="1:8" x14ac:dyDescent="0.15">
      <c r="A2714" s="1"/>
      <c r="F2714" s="1"/>
      <c r="G2714" s="4"/>
      <c r="H2714" s="4"/>
    </row>
    <row r="2715" spans="1:8" x14ac:dyDescent="0.15">
      <c r="A2715" s="1"/>
      <c r="F2715" s="1"/>
      <c r="G2715" s="4"/>
      <c r="H2715" s="4"/>
    </row>
    <row r="2716" spans="1:8" x14ac:dyDescent="0.15">
      <c r="A2716" s="1"/>
      <c r="F2716" s="1"/>
      <c r="G2716" s="4"/>
      <c r="H2716" s="4"/>
    </row>
    <row r="2717" spans="1:8" x14ac:dyDescent="0.15">
      <c r="A2717" s="1"/>
      <c r="F2717" s="1"/>
      <c r="G2717" s="4"/>
      <c r="H2717" s="4"/>
    </row>
    <row r="2718" spans="1:8" x14ac:dyDescent="0.15">
      <c r="A2718" s="1"/>
      <c r="F2718" s="1"/>
      <c r="G2718" s="4"/>
      <c r="H2718" s="4"/>
    </row>
    <row r="2719" spans="1:8" x14ac:dyDescent="0.15">
      <c r="A2719" s="1"/>
      <c r="F2719" s="1"/>
      <c r="G2719" s="4"/>
      <c r="H2719" s="4"/>
    </row>
    <row r="2720" spans="1:8" x14ac:dyDescent="0.15">
      <c r="A2720" s="1"/>
      <c r="F2720" s="1"/>
      <c r="G2720" s="4"/>
      <c r="H2720" s="4"/>
    </row>
    <row r="2721" spans="1:8" x14ac:dyDescent="0.15">
      <c r="A2721" s="1"/>
      <c r="F2721" s="1"/>
      <c r="G2721" s="4"/>
      <c r="H2721" s="4"/>
    </row>
    <row r="2722" spans="1:8" x14ac:dyDescent="0.15">
      <c r="A2722" s="1"/>
      <c r="F2722" s="1"/>
      <c r="G2722" s="4"/>
      <c r="H2722" s="4"/>
    </row>
    <row r="2723" spans="1:8" x14ac:dyDescent="0.15">
      <c r="A2723" s="1"/>
      <c r="F2723" s="1"/>
      <c r="G2723" s="4"/>
      <c r="H2723" s="4"/>
    </row>
    <row r="2724" spans="1:8" x14ac:dyDescent="0.15">
      <c r="A2724" s="1"/>
      <c r="F2724" s="1"/>
      <c r="G2724" s="4"/>
      <c r="H2724" s="4"/>
    </row>
    <row r="2725" spans="1:8" x14ac:dyDescent="0.15">
      <c r="A2725" s="1"/>
      <c r="F2725" s="1"/>
      <c r="G2725" s="4"/>
      <c r="H2725" s="4"/>
    </row>
    <row r="2726" spans="1:8" x14ac:dyDescent="0.15">
      <c r="A2726" s="1"/>
      <c r="F2726" s="1"/>
      <c r="G2726" s="4"/>
      <c r="H2726" s="4"/>
    </row>
    <row r="2727" spans="1:8" x14ac:dyDescent="0.15">
      <c r="A2727" s="1"/>
      <c r="F2727" s="1"/>
      <c r="G2727" s="4"/>
      <c r="H2727" s="4"/>
    </row>
    <row r="2728" spans="1:8" x14ac:dyDescent="0.15">
      <c r="A2728" s="1"/>
      <c r="F2728" s="1"/>
      <c r="G2728" s="4"/>
      <c r="H2728" s="4"/>
    </row>
    <row r="2729" spans="1:8" x14ac:dyDescent="0.15">
      <c r="A2729" s="1"/>
      <c r="F2729" s="1"/>
      <c r="G2729" s="4"/>
      <c r="H2729" s="4"/>
    </row>
    <row r="2730" spans="1:8" x14ac:dyDescent="0.15">
      <c r="A2730" s="1"/>
      <c r="F2730" s="1"/>
      <c r="G2730" s="4"/>
      <c r="H2730" s="4"/>
    </row>
    <row r="2731" spans="1:8" x14ac:dyDescent="0.15">
      <c r="A2731" s="1"/>
      <c r="F2731" s="1"/>
      <c r="G2731" s="4"/>
      <c r="H2731" s="4"/>
    </row>
    <row r="2732" spans="1:8" x14ac:dyDescent="0.15">
      <c r="A2732" s="1"/>
      <c r="F2732" s="1"/>
      <c r="G2732" s="4"/>
      <c r="H2732" s="4"/>
    </row>
    <row r="2733" spans="1:8" x14ac:dyDescent="0.15">
      <c r="A2733" s="1"/>
      <c r="F2733" s="1"/>
      <c r="G2733" s="4"/>
      <c r="H2733" s="4"/>
    </row>
    <row r="2734" spans="1:8" x14ac:dyDescent="0.15">
      <c r="A2734" s="1"/>
      <c r="F2734" s="1"/>
      <c r="G2734" s="4"/>
      <c r="H2734" s="4"/>
    </row>
    <row r="2735" spans="1:8" x14ac:dyDescent="0.15">
      <c r="A2735" s="1"/>
      <c r="F2735" s="1"/>
      <c r="G2735" s="4"/>
      <c r="H2735" s="4"/>
    </row>
    <row r="2736" spans="1:8" x14ac:dyDescent="0.15">
      <c r="A2736" s="1"/>
      <c r="F2736" s="1"/>
      <c r="G2736" s="4"/>
      <c r="H2736" s="4"/>
    </row>
    <row r="2737" spans="1:8" x14ac:dyDescent="0.15">
      <c r="A2737" s="1"/>
      <c r="F2737" s="1"/>
      <c r="G2737" s="4"/>
      <c r="H2737" s="4"/>
    </row>
    <row r="2738" spans="1:8" x14ac:dyDescent="0.15">
      <c r="A2738" s="1"/>
      <c r="F2738" s="1"/>
      <c r="G2738" s="4"/>
      <c r="H2738" s="4"/>
    </row>
    <row r="2739" spans="1:8" x14ac:dyDescent="0.15">
      <c r="A2739" s="1"/>
      <c r="F2739" s="1"/>
      <c r="G2739" s="4"/>
      <c r="H2739" s="4"/>
    </row>
    <row r="2740" spans="1:8" x14ac:dyDescent="0.15">
      <c r="A2740" s="1"/>
      <c r="F2740" s="1"/>
      <c r="G2740" s="4"/>
      <c r="H2740" s="4"/>
    </row>
    <row r="2741" spans="1:8" x14ac:dyDescent="0.15">
      <c r="A2741" s="1"/>
      <c r="F2741" s="1"/>
      <c r="G2741" s="4"/>
      <c r="H2741" s="4"/>
    </row>
    <row r="2742" spans="1:8" x14ac:dyDescent="0.15">
      <c r="A2742" s="1"/>
      <c r="F2742" s="1"/>
      <c r="G2742" s="4"/>
      <c r="H2742" s="4"/>
    </row>
    <row r="2743" spans="1:8" x14ac:dyDescent="0.15">
      <c r="A2743" s="1"/>
      <c r="F2743" s="1"/>
      <c r="G2743" s="4"/>
      <c r="H2743" s="4"/>
    </row>
    <row r="2744" spans="1:8" x14ac:dyDescent="0.15">
      <c r="A2744" s="1"/>
      <c r="F2744" s="1"/>
      <c r="G2744" s="4"/>
      <c r="H2744" s="4"/>
    </row>
    <row r="2745" spans="1:8" x14ac:dyDescent="0.15">
      <c r="A2745" s="1"/>
      <c r="F2745" s="1"/>
      <c r="G2745" s="4"/>
      <c r="H2745" s="4"/>
    </row>
    <row r="2746" spans="1:8" x14ac:dyDescent="0.15">
      <c r="A2746" s="1"/>
      <c r="F2746" s="1"/>
      <c r="G2746" s="4"/>
      <c r="H2746" s="4"/>
    </row>
    <row r="2747" spans="1:8" x14ac:dyDescent="0.15">
      <c r="A2747" s="1"/>
      <c r="F2747" s="1"/>
      <c r="G2747" s="4"/>
      <c r="H2747" s="4"/>
    </row>
    <row r="2748" spans="1:8" x14ac:dyDescent="0.15">
      <c r="A2748" s="1"/>
      <c r="F2748" s="1"/>
      <c r="G2748" s="4"/>
      <c r="H2748" s="4"/>
    </row>
    <row r="2749" spans="1:8" x14ac:dyDescent="0.15">
      <c r="A2749" s="1"/>
      <c r="F2749" s="1"/>
      <c r="G2749" s="4"/>
      <c r="H2749" s="4"/>
    </row>
    <row r="2750" spans="1:8" x14ac:dyDescent="0.15">
      <c r="A2750" s="1"/>
      <c r="F2750" s="1"/>
      <c r="G2750" s="4"/>
      <c r="H2750" s="4"/>
    </row>
    <row r="2751" spans="1:8" x14ac:dyDescent="0.15">
      <c r="A2751" s="1"/>
      <c r="F2751" s="1"/>
      <c r="G2751" s="4"/>
      <c r="H2751" s="4"/>
    </row>
    <row r="2752" spans="1:8" x14ac:dyDescent="0.15">
      <c r="A2752" s="1"/>
      <c r="F2752" s="1"/>
      <c r="G2752" s="4"/>
      <c r="H2752" s="4"/>
    </row>
    <row r="2753" spans="1:8" x14ac:dyDescent="0.15">
      <c r="A2753" s="1"/>
      <c r="F2753" s="1"/>
      <c r="G2753" s="4"/>
      <c r="H2753" s="4"/>
    </row>
    <row r="2754" spans="1:8" x14ac:dyDescent="0.15">
      <c r="A2754" s="1"/>
      <c r="F2754" s="1"/>
      <c r="G2754" s="4"/>
      <c r="H2754" s="4"/>
    </row>
    <row r="2755" spans="1:8" x14ac:dyDescent="0.15">
      <c r="A2755" s="1"/>
      <c r="F2755" s="1"/>
      <c r="G2755" s="4"/>
      <c r="H2755" s="4"/>
    </row>
    <row r="2756" spans="1:8" x14ac:dyDescent="0.15">
      <c r="A2756" s="1"/>
      <c r="F2756" s="1"/>
      <c r="G2756" s="4"/>
      <c r="H2756" s="4"/>
    </row>
    <row r="2757" spans="1:8" x14ac:dyDescent="0.15">
      <c r="A2757" s="1"/>
      <c r="F2757" s="1"/>
      <c r="G2757" s="4"/>
      <c r="H2757" s="4"/>
    </row>
    <row r="2758" spans="1:8" x14ac:dyDescent="0.15">
      <c r="A2758" s="1"/>
      <c r="F2758" s="1"/>
      <c r="G2758" s="4"/>
      <c r="H2758" s="4"/>
    </row>
    <row r="2759" spans="1:8" x14ac:dyDescent="0.15">
      <c r="A2759" s="1"/>
      <c r="F2759" s="1"/>
      <c r="G2759" s="4"/>
      <c r="H2759" s="4"/>
    </row>
    <row r="2760" spans="1:8" x14ac:dyDescent="0.15">
      <c r="A2760" s="1"/>
      <c r="F2760" s="1"/>
      <c r="G2760" s="4"/>
      <c r="H2760" s="4"/>
    </row>
    <row r="2761" spans="1:8" x14ac:dyDescent="0.15">
      <c r="A2761" s="1"/>
      <c r="F2761" s="1"/>
      <c r="G2761" s="4"/>
      <c r="H2761" s="4"/>
    </row>
    <row r="2762" spans="1:8" x14ac:dyDescent="0.15">
      <c r="A2762" s="1"/>
      <c r="F2762" s="1"/>
      <c r="G2762" s="4"/>
      <c r="H2762" s="4"/>
    </row>
    <row r="2763" spans="1:8" x14ac:dyDescent="0.15">
      <c r="A2763" s="1"/>
      <c r="F2763" s="1"/>
      <c r="G2763" s="4"/>
      <c r="H2763" s="4"/>
    </row>
    <row r="2764" spans="1:8" x14ac:dyDescent="0.15">
      <c r="A2764" s="1"/>
      <c r="F2764" s="1"/>
      <c r="G2764" s="4"/>
      <c r="H2764" s="4"/>
    </row>
    <row r="2765" spans="1:8" x14ac:dyDescent="0.15">
      <c r="A2765" s="1"/>
      <c r="F2765" s="1"/>
      <c r="G2765" s="4"/>
      <c r="H2765" s="4"/>
    </row>
    <row r="2766" spans="1:8" x14ac:dyDescent="0.15">
      <c r="A2766" s="1"/>
      <c r="F2766" s="1"/>
      <c r="G2766" s="4"/>
      <c r="H2766" s="4"/>
    </row>
    <row r="2767" spans="1:8" x14ac:dyDescent="0.15">
      <c r="A2767" s="1"/>
      <c r="F2767" s="1"/>
      <c r="G2767" s="4"/>
      <c r="H2767" s="4"/>
    </row>
    <row r="2768" spans="1:8" x14ac:dyDescent="0.15">
      <c r="A2768" s="1"/>
      <c r="F2768" s="1"/>
      <c r="G2768" s="4"/>
      <c r="H2768" s="4"/>
    </row>
    <row r="2769" spans="1:8" x14ac:dyDescent="0.15">
      <c r="A2769" s="1"/>
      <c r="F2769" s="1"/>
      <c r="G2769" s="4"/>
      <c r="H2769" s="4"/>
    </row>
    <row r="2770" spans="1:8" x14ac:dyDescent="0.15">
      <c r="A2770" s="1"/>
      <c r="F2770" s="1"/>
      <c r="G2770" s="4"/>
      <c r="H2770" s="4"/>
    </row>
    <row r="2771" spans="1:8" x14ac:dyDescent="0.15">
      <c r="A2771" s="1"/>
      <c r="F2771" s="1"/>
      <c r="G2771" s="4"/>
      <c r="H2771" s="4"/>
    </row>
    <row r="2772" spans="1:8" x14ac:dyDescent="0.15">
      <c r="A2772" s="1"/>
      <c r="F2772" s="1"/>
      <c r="G2772" s="4"/>
      <c r="H2772" s="4"/>
    </row>
    <row r="2773" spans="1:8" x14ac:dyDescent="0.15">
      <c r="A2773" s="1"/>
      <c r="F2773" s="1"/>
      <c r="G2773" s="4"/>
      <c r="H2773" s="4"/>
    </row>
    <row r="2774" spans="1:8" x14ac:dyDescent="0.15">
      <c r="A2774" s="1"/>
      <c r="F2774" s="1"/>
      <c r="G2774" s="4"/>
      <c r="H2774" s="4"/>
    </row>
    <row r="2775" spans="1:8" x14ac:dyDescent="0.15">
      <c r="A2775" s="1"/>
      <c r="F2775" s="1"/>
      <c r="G2775" s="4"/>
      <c r="H2775" s="4"/>
    </row>
    <row r="2776" spans="1:8" x14ac:dyDescent="0.15">
      <c r="A2776" s="1"/>
      <c r="F2776" s="1"/>
      <c r="G2776" s="4"/>
      <c r="H2776" s="4"/>
    </row>
    <row r="2777" spans="1:8" x14ac:dyDescent="0.15">
      <c r="A2777" s="1"/>
      <c r="F2777" s="1"/>
      <c r="G2777" s="4"/>
      <c r="H2777" s="4"/>
    </row>
    <row r="2778" spans="1:8" x14ac:dyDescent="0.15">
      <c r="A2778" s="1"/>
      <c r="F2778" s="1"/>
      <c r="G2778" s="4"/>
      <c r="H2778" s="4"/>
    </row>
    <row r="2779" spans="1:8" x14ac:dyDescent="0.15">
      <c r="A2779" s="1"/>
      <c r="F2779" s="1"/>
      <c r="G2779" s="4"/>
      <c r="H2779" s="4"/>
    </row>
    <row r="2780" spans="1:8" x14ac:dyDescent="0.15">
      <c r="A2780" s="1"/>
      <c r="F2780" s="1"/>
      <c r="G2780" s="4"/>
      <c r="H2780" s="4"/>
    </row>
    <row r="2781" spans="1:8" x14ac:dyDescent="0.15">
      <c r="A2781" s="1"/>
      <c r="F2781" s="1"/>
      <c r="G2781" s="4"/>
      <c r="H2781" s="4"/>
    </row>
    <row r="2782" spans="1:8" x14ac:dyDescent="0.15">
      <c r="A2782" s="1"/>
      <c r="F2782" s="1"/>
      <c r="G2782" s="4"/>
      <c r="H2782" s="4"/>
    </row>
    <row r="2783" spans="1:8" x14ac:dyDescent="0.15">
      <c r="A2783" s="1"/>
      <c r="F2783" s="1"/>
      <c r="G2783" s="4"/>
      <c r="H2783" s="4"/>
    </row>
    <row r="2784" spans="1:8" x14ac:dyDescent="0.15">
      <c r="A2784" s="1"/>
      <c r="F2784" s="1"/>
      <c r="G2784" s="4"/>
      <c r="H2784" s="4"/>
    </row>
    <row r="2785" spans="1:8" x14ac:dyDescent="0.15">
      <c r="A2785" s="1"/>
      <c r="F2785" s="1"/>
      <c r="G2785" s="4"/>
      <c r="H2785" s="4"/>
    </row>
    <row r="2786" spans="1:8" x14ac:dyDescent="0.15">
      <c r="A2786" s="1"/>
      <c r="F2786" s="1"/>
      <c r="G2786" s="4"/>
      <c r="H2786" s="4"/>
    </row>
    <row r="2787" spans="1:8" x14ac:dyDescent="0.15">
      <c r="A2787" s="1"/>
      <c r="F2787" s="1"/>
      <c r="G2787" s="4"/>
      <c r="H2787" s="4"/>
    </row>
    <row r="2788" spans="1:8" x14ac:dyDescent="0.15">
      <c r="A2788" s="1"/>
      <c r="F2788" s="1"/>
      <c r="G2788" s="4"/>
      <c r="H2788" s="4"/>
    </row>
    <row r="2789" spans="1:8" x14ac:dyDescent="0.15">
      <c r="A2789" s="1"/>
      <c r="F2789" s="1"/>
      <c r="G2789" s="4"/>
      <c r="H2789" s="4"/>
    </row>
    <row r="2790" spans="1:8" x14ac:dyDescent="0.15">
      <c r="A2790" s="1"/>
      <c r="F2790" s="1"/>
      <c r="G2790" s="4"/>
      <c r="H2790" s="4"/>
    </row>
    <row r="2791" spans="1:8" x14ac:dyDescent="0.15">
      <c r="A2791" s="1"/>
      <c r="F2791" s="1"/>
      <c r="G2791" s="4"/>
      <c r="H2791" s="4"/>
    </row>
    <row r="2792" spans="1:8" x14ac:dyDescent="0.15">
      <c r="A2792" s="1"/>
      <c r="F2792" s="1"/>
      <c r="G2792" s="4"/>
      <c r="H2792" s="4"/>
    </row>
    <row r="2793" spans="1:8" x14ac:dyDescent="0.15">
      <c r="A2793" s="1"/>
      <c r="F2793" s="1"/>
      <c r="G2793" s="4"/>
      <c r="H2793" s="4"/>
    </row>
    <row r="2794" spans="1:8" x14ac:dyDescent="0.15">
      <c r="A2794" s="1"/>
      <c r="F2794" s="1"/>
      <c r="G2794" s="4"/>
      <c r="H2794" s="4"/>
    </row>
    <row r="2795" spans="1:8" x14ac:dyDescent="0.15">
      <c r="A2795" s="1"/>
      <c r="F2795" s="1"/>
      <c r="G2795" s="4"/>
      <c r="H2795" s="4"/>
    </row>
    <row r="2796" spans="1:8" x14ac:dyDescent="0.15">
      <c r="A2796" s="1"/>
      <c r="F2796" s="1"/>
      <c r="G2796" s="4"/>
      <c r="H2796" s="4"/>
    </row>
    <row r="2797" spans="1:8" x14ac:dyDescent="0.15">
      <c r="A2797" s="1"/>
      <c r="F2797" s="1"/>
      <c r="G2797" s="4"/>
      <c r="H2797" s="4"/>
    </row>
    <row r="2798" spans="1:8" x14ac:dyDescent="0.15">
      <c r="A2798" s="1"/>
      <c r="F2798" s="1"/>
      <c r="G2798" s="4"/>
      <c r="H2798" s="4"/>
    </row>
    <row r="2799" spans="1:8" x14ac:dyDescent="0.15">
      <c r="A2799" s="1"/>
      <c r="F2799" s="1"/>
      <c r="G2799" s="4"/>
      <c r="H2799" s="4"/>
    </row>
    <row r="2800" spans="1:8" x14ac:dyDescent="0.15">
      <c r="A2800" s="1"/>
      <c r="F2800" s="1"/>
      <c r="G2800" s="4"/>
      <c r="H2800" s="4"/>
    </row>
    <row r="2801" spans="1:8" x14ac:dyDescent="0.15">
      <c r="A2801" s="1"/>
      <c r="F2801" s="1"/>
      <c r="G2801" s="4"/>
      <c r="H2801" s="4"/>
    </row>
    <row r="2802" spans="1:8" x14ac:dyDescent="0.15">
      <c r="A2802" s="1"/>
      <c r="F2802" s="1"/>
      <c r="G2802" s="4"/>
      <c r="H2802" s="4"/>
    </row>
    <row r="2803" spans="1:8" x14ac:dyDescent="0.15">
      <c r="A2803" s="1"/>
      <c r="F2803" s="1"/>
      <c r="G2803" s="4"/>
      <c r="H2803" s="4"/>
    </row>
    <row r="2804" spans="1:8" x14ac:dyDescent="0.15">
      <c r="A2804" s="1"/>
      <c r="F2804" s="1"/>
      <c r="G2804" s="4"/>
      <c r="H2804" s="4"/>
    </row>
    <row r="2805" spans="1:8" x14ac:dyDescent="0.15">
      <c r="A2805" s="1"/>
      <c r="F2805" s="1"/>
      <c r="G2805" s="4"/>
      <c r="H2805" s="4"/>
    </row>
    <row r="2806" spans="1:8" x14ac:dyDescent="0.15">
      <c r="A2806" s="1"/>
      <c r="F2806" s="1"/>
      <c r="G2806" s="4"/>
      <c r="H2806" s="4"/>
    </row>
    <row r="2807" spans="1:8" x14ac:dyDescent="0.15">
      <c r="A2807" s="1"/>
      <c r="F2807" s="1"/>
      <c r="G2807" s="4"/>
      <c r="H2807" s="4"/>
    </row>
    <row r="2808" spans="1:8" x14ac:dyDescent="0.15">
      <c r="A2808" s="1"/>
      <c r="F2808" s="1"/>
      <c r="G2808" s="4"/>
      <c r="H2808" s="4"/>
    </row>
    <row r="2809" spans="1:8" x14ac:dyDescent="0.15">
      <c r="A2809" s="1"/>
      <c r="F2809" s="1"/>
      <c r="G2809" s="4"/>
      <c r="H2809" s="4"/>
    </row>
    <row r="2810" spans="1:8" x14ac:dyDescent="0.15">
      <c r="A2810" s="1"/>
      <c r="F2810" s="1"/>
      <c r="G2810" s="4"/>
      <c r="H2810" s="4"/>
    </row>
    <row r="2811" spans="1:8" x14ac:dyDescent="0.15">
      <c r="A2811" s="1"/>
      <c r="F2811" s="1"/>
      <c r="G2811" s="4"/>
      <c r="H2811" s="4"/>
    </row>
    <row r="2812" spans="1:8" x14ac:dyDescent="0.15">
      <c r="A2812" s="1"/>
      <c r="F2812" s="1"/>
      <c r="G2812" s="4"/>
      <c r="H2812" s="4"/>
    </row>
    <row r="2813" spans="1:8" x14ac:dyDescent="0.15">
      <c r="A2813" s="1"/>
      <c r="F2813" s="1"/>
      <c r="G2813" s="4"/>
      <c r="H2813" s="4"/>
    </row>
    <row r="2814" spans="1:8" x14ac:dyDescent="0.15">
      <c r="A2814" s="1"/>
      <c r="F2814" s="1"/>
      <c r="G2814" s="4"/>
      <c r="H2814" s="4"/>
    </row>
    <row r="2815" spans="1:8" x14ac:dyDescent="0.15">
      <c r="A2815" s="1"/>
      <c r="F2815" s="1"/>
      <c r="G2815" s="4"/>
      <c r="H2815" s="4"/>
    </row>
    <row r="2816" spans="1:8" x14ac:dyDescent="0.15">
      <c r="A2816" s="1"/>
      <c r="F2816" s="1"/>
      <c r="G2816" s="4"/>
      <c r="H2816" s="4"/>
    </row>
    <row r="2817" spans="1:8" x14ac:dyDescent="0.15">
      <c r="A2817" s="1"/>
      <c r="F2817" s="1"/>
      <c r="G2817" s="4"/>
      <c r="H2817" s="4"/>
    </row>
    <row r="2818" spans="1:8" x14ac:dyDescent="0.15">
      <c r="A2818" s="1"/>
      <c r="F2818" s="1"/>
      <c r="G2818" s="4"/>
      <c r="H2818" s="4"/>
    </row>
    <row r="2819" spans="1:8" x14ac:dyDescent="0.15">
      <c r="A2819" s="1"/>
      <c r="F2819" s="1"/>
      <c r="G2819" s="4"/>
      <c r="H2819" s="4"/>
    </row>
    <row r="2820" spans="1:8" x14ac:dyDescent="0.15">
      <c r="A2820" s="1"/>
      <c r="F2820" s="1"/>
      <c r="G2820" s="4"/>
      <c r="H2820" s="4"/>
    </row>
    <row r="2821" spans="1:8" x14ac:dyDescent="0.15">
      <c r="A2821" s="1"/>
      <c r="F2821" s="1"/>
      <c r="G2821" s="4"/>
      <c r="H2821" s="4"/>
    </row>
    <row r="2822" spans="1:8" x14ac:dyDescent="0.15">
      <c r="A2822" s="1"/>
      <c r="F2822" s="1"/>
      <c r="G2822" s="4"/>
      <c r="H2822" s="4"/>
    </row>
    <row r="2823" spans="1:8" x14ac:dyDescent="0.15">
      <c r="A2823" s="1"/>
      <c r="F2823" s="1"/>
      <c r="G2823" s="4"/>
      <c r="H2823" s="4"/>
    </row>
    <row r="2824" spans="1:8" x14ac:dyDescent="0.15">
      <c r="A2824" s="1"/>
      <c r="F2824" s="1"/>
      <c r="G2824" s="4"/>
      <c r="H2824" s="4"/>
    </row>
    <row r="2825" spans="1:8" x14ac:dyDescent="0.15">
      <c r="A2825" s="1"/>
      <c r="F2825" s="1"/>
      <c r="G2825" s="4"/>
      <c r="H2825" s="4"/>
    </row>
    <row r="2826" spans="1:8" x14ac:dyDescent="0.15">
      <c r="A2826" s="1"/>
      <c r="F2826" s="1"/>
      <c r="G2826" s="4"/>
      <c r="H2826" s="4"/>
    </row>
    <row r="2827" spans="1:8" x14ac:dyDescent="0.15">
      <c r="A2827" s="1"/>
      <c r="F2827" s="1"/>
      <c r="G2827" s="4"/>
      <c r="H2827" s="4"/>
    </row>
    <row r="2828" spans="1:8" x14ac:dyDescent="0.15">
      <c r="A2828" s="1"/>
      <c r="F2828" s="1"/>
      <c r="G2828" s="4"/>
      <c r="H2828" s="4"/>
    </row>
    <row r="2829" spans="1:8" x14ac:dyDescent="0.15">
      <c r="A2829" s="1"/>
      <c r="F2829" s="1"/>
      <c r="G2829" s="4"/>
      <c r="H2829" s="4"/>
    </row>
    <row r="2830" spans="1:8" x14ac:dyDescent="0.15">
      <c r="A2830" s="1"/>
      <c r="F2830" s="1"/>
      <c r="G2830" s="4"/>
      <c r="H2830" s="4"/>
    </row>
    <row r="2831" spans="1:8" x14ac:dyDescent="0.15">
      <c r="A2831" s="1"/>
      <c r="F2831" s="1"/>
      <c r="G2831" s="4"/>
      <c r="H2831" s="4"/>
    </row>
    <row r="2832" spans="1:8" x14ac:dyDescent="0.15">
      <c r="A2832" s="1"/>
      <c r="F2832" s="1"/>
      <c r="G2832" s="4"/>
      <c r="H2832" s="4"/>
    </row>
    <row r="2833" spans="1:8" x14ac:dyDescent="0.15">
      <c r="A2833" s="1"/>
      <c r="F2833" s="1"/>
      <c r="G2833" s="4"/>
      <c r="H2833" s="4"/>
    </row>
    <row r="2834" spans="1:8" x14ac:dyDescent="0.15">
      <c r="A2834" s="1"/>
      <c r="F2834" s="1"/>
      <c r="G2834" s="4"/>
      <c r="H2834" s="4"/>
    </row>
    <row r="2835" spans="1:8" x14ac:dyDescent="0.15">
      <c r="A2835" s="1"/>
      <c r="F2835" s="1"/>
      <c r="G2835" s="4"/>
      <c r="H2835" s="4"/>
    </row>
    <row r="2836" spans="1:8" x14ac:dyDescent="0.15">
      <c r="A2836" s="1"/>
      <c r="F2836" s="1"/>
      <c r="G2836" s="4"/>
      <c r="H2836" s="4"/>
    </row>
    <row r="2837" spans="1:8" x14ac:dyDescent="0.15">
      <c r="A2837" s="1"/>
      <c r="F2837" s="1"/>
      <c r="G2837" s="4"/>
      <c r="H2837" s="4"/>
    </row>
    <row r="2838" spans="1:8" x14ac:dyDescent="0.15">
      <c r="A2838" s="1"/>
      <c r="F2838" s="1"/>
      <c r="G2838" s="4"/>
      <c r="H2838" s="4"/>
    </row>
    <row r="2839" spans="1:8" x14ac:dyDescent="0.15">
      <c r="A2839" s="1"/>
      <c r="F2839" s="1"/>
      <c r="G2839" s="4"/>
      <c r="H2839" s="4"/>
    </row>
    <row r="2840" spans="1:8" x14ac:dyDescent="0.15">
      <c r="A2840" s="1"/>
      <c r="F2840" s="1"/>
      <c r="G2840" s="4"/>
      <c r="H2840" s="4"/>
    </row>
    <row r="2841" spans="1:8" x14ac:dyDescent="0.15">
      <c r="A2841" s="1"/>
      <c r="F2841" s="1"/>
      <c r="G2841" s="4"/>
      <c r="H2841" s="4"/>
    </row>
    <row r="2842" spans="1:8" x14ac:dyDescent="0.15">
      <c r="A2842" s="1"/>
      <c r="F2842" s="1"/>
      <c r="G2842" s="4"/>
      <c r="H2842" s="4"/>
    </row>
    <row r="2843" spans="1:8" x14ac:dyDescent="0.15">
      <c r="A2843" s="1"/>
      <c r="F2843" s="1"/>
      <c r="G2843" s="4"/>
      <c r="H2843" s="4"/>
    </row>
    <row r="2844" spans="1:8" x14ac:dyDescent="0.15">
      <c r="A2844" s="1"/>
      <c r="F2844" s="1"/>
      <c r="G2844" s="4"/>
      <c r="H2844" s="4"/>
    </row>
    <row r="2845" spans="1:8" x14ac:dyDescent="0.15">
      <c r="A2845" s="1"/>
      <c r="F2845" s="1"/>
      <c r="G2845" s="4"/>
      <c r="H2845" s="4"/>
    </row>
    <row r="2846" spans="1:8" x14ac:dyDescent="0.15">
      <c r="A2846" s="1"/>
      <c r="F2846" s="1"/>
      <c r="G2846" s="4"/>
      <c r="H2846" s="4"/>
    </row>
    <row r="2847" spans="1:8" x14ac:dyDescent="0.15">
      <c r="A2847" s="1"/>
      <c r="F2847" s="1"/>
      <c r="G2847" s="4"/>
      <c r="H2847" s="4"/>
    </row>
    <row r="2848" spans="1:8" x14ac:dyDescent="0.15">
      <c r="A2848" s="1"/>
      <c r="F2848" s="1"/>
      <c r="G2848" s="4"/>
      <c r="H2848" s="4"/>
    </row>
    <row r="2849" spans="1:8" x14ac:dyDescent="0.15">
      <c r="A2849" s="1"/>
      <c r="F2849" s="1"/>
      <c r="G2849" s="4"/>
      <c r="H2849" s="4"/>
    </row>
    <row r="2850" spans="1:8" x14ac:dyDescent="0.15">
      <c r="A2850" s="1"/>
      <c r="F2850" s="1"/>
      <c r="G2850" s="4"/>
      <c r="H2850" s="4"/>
    </row>
    <row r="2851" spans="1:8" x14ac:dyDescent="0.15">
      <c r="A2851" s="1"/>
      <c r="F2851" s="1"/>
      <c r="G2851" s="4"/>
      <c r="H2851" s="4"/>
    </row>
    <row r="2852" spans="1:8" x14ac:dyDescent="0.15">
      <c r="A2852" s="1"/>
      <c r="F2852" s="1"/>
      <c r="G2852" s="4"/>
      <c r="H2852" s="4"/>
    </row>
    <row r="2853" spans="1:8" x14ac:dyDescent="0.15">
      <c r="A2853" s="1"/>
      <c r="F2853" s="1"/>
      <c r="G2853" s="4"/>
      <c r="H2853" s="4"/>
    </row>
    <row r="2854" spans="1:8" x14ac:dyDescent="0.15">
      <c r="A2854" s="1"/>
      <c r="F2854" s="1"/>
      <c r="G2854" s="4"/>
      <c r="H2854" s="4"/>
    </row>
    <row r="2855" spans="1:8" x14ac:dyDescent="0.15">
      <c r="A2855" s="1"/>
      <c r="F2855" s="1"/>
      <c r="G2855" s="4"/>
      <c r="H2855" s="4"/>
    </row>
    <row r="2856" spans="1:8" x14ac:dyDescent="0.15">
      <c r="A2856" s="1"/>
      <c r="F2856" s="1"/>
      <c r="G2856" s="4"/>
      <c r="H2856" s="4"/>
    </row>
    <row r="2857" spans="1:8" x14ac:dyDescent="0.15">
      <c r="A2857" s="1"/>
      <c r="F2857" s="1"/>
      <c r="G2857" s="4"/>
      <c r="H2857" s="4"/>
    </row>
    <row r="2858" spans="1:8" x14ac:dyDescent="0.15">
      <c r="A2858" s="1"/>
      <c r="F2858" s="1"/>
      <c r="G2858" s="4"/>
      <c r="H2858" s="4"/>
    </row>
    <row r="2859" spans="1:8" x14ac:dyDescent="0.15">
      <c r="A2859" s="1"/>
      <c r="F2859" s="1"/>
      <c r="G2859" s="4"/>
      <c r="H2859" s="4"/>
    </row>
    <row r="2860" spans="1:8" x14ac:dyDescent="0.15">
      <c r="A2860" s="1"/>
      <c r="F2860" s="1"/>
      <c r="G2860" s="4"/>
      <c r="H2860" s="4"/>
    </row>
    <row r="2861" spans="1:8" x14ac:dyDescent="0.15">
      <c r="A2861" s="1"/>
      <c r="F2861" s="1"/>
      <c r="G2861" s="4"/>
      <c r="H2861" s="4"/>
    </row>
    <row r="2862" spans="1:8" x14ac:dyDescent="0.15">
      <c r="A2862" s="1"/>
      <c r="F2862" s="1"/>
      <c r="G2862" s="4"/>
      <c r="H2862" s="4"/>
    </row>
    <row r="2863" spans="1:8" x14ac:dyDescent="0.15">
      <c r="A2863" s="1"/>
      <c r="F2863" s="1"/>
      <c r="G2863" s="4"/>
      <c r="H2863" s="4"/>
    </row>
    <row r="2864" spans="1:8" x14ac:dyDescent="0.15">
      <c r="A2864" s="1"/>
      <c r="F2864" s="1"/>
      <c r="G2864" s="4"/>
      <c r="H2864" s="4"/>
    </row>
    <row r="2865" spans="1:8" x14ac:dyDescent="0.15">
      <c r="A2865" s="1"/>
      <c r="F2865" s="1"/>
      <c r="G2865" s="4"/>
      <c r="H2865" s="4"/>
    </row>
    <row r="2866" spans="1:8" x14ac:dyDescent="0.15">
      <c r="A2866" s="1"/>
      <c r="F2866" s="1"/>
      <c r="G2866" s="4"/>
      <c r="H2866" s="4"/>
    </row>
    <row r="2867" spans="1:8" x14ac:dyDescent="0.15">
      <c r="A2867" s="1"/>
      <c r="F2867" s="1"/>
      <c r="G2867" s="4"/>
      <c r="H2867" s="4"/>
    </row>
    <row r="2868" spans="1:8" x14ac:dyDescent="0.15">
      <c r="A2868" s="1"/>
      <c r="F2868" s="1"/>
      <c r="G2868" s="4"/>
      <c r="H2868" s="4"/>
    </row>
    <row r="2869" spans="1:8" x14ac:dyDescent="0.15">
      <c r="A2869" s="1"/>
      <c r="F2869" s="1"/>
      <c r="G2869" s="4"/>
      <c r="H2869" s="4"/>
    </row>
    <row r="2870" spans="1:8" x14ac:dyDescent="0.15">
      <c r="A2870" s="1"/>
      <c r="F2870" s="1"/>
      <c r="G2870" s="4"/>
      <c r="H2870" s="4"/>
    </row>
    <row r="2871" spans="1:8" x14ac:dyDescent="0.15">
      <c r="A2871" s="1"/>
      <c r="F2871" s="1"/>
      <c r="G2871" s="4"/>
      <c r="H2871" s="4"/>
    </row>
    <row r="2872" spans="1:8" x14ac:dyDescent="0.15">
      <c r="A2872" s="1"/>
      <c r="F2872" s="1"/>
      <c r="G2872" s="4"/>
      <c r="H2872" s="4"/>
    </row>
    <row r="2873" spans="1:8" x14ac:dyDescent="0.15">
      <c r="A2873" s="1"/>
      <c r="F2873" s="1"/>
      <c r="G2873" s="4"/>
      <c r="H2873" s="4"/>
    </row>
    <row r="2874" spans="1:8" x14ac:dyDescent="0.15">
      <c r="A2874" s="1"/>
      <c r="F2874" s="1"/>
      <c r="G2874" s="4"/>
      <c r="H2874" s="4"/>
    </row>
    <row r="2875" spans="1:8" x14ac:dyDescent="0.15">
      <c r="A2875" s="1"/>
      <c r="F2875" s="1"/>
      <c r="G2875" s="4"/>
      <c r="H2875" s="4"/>
    </row>
    <row r="2876" spans="1:8" x14ac:dyDescent="0.15">
      <c r="A2876" s="1"/>
      <c r="F2876" s="1"/>
      <c r="G2876" s="4"/>
      <c r="H2876" s="4"/>
    </row>
    <row r="2877" spans="1:8" x14ac:dyDescent="0.15">
      <c r="A2877" s="1"/>
      <c r="F2877" s="1"/>
      <c r="G2877" s="4"/>
      <c r="H2877" s="4"/>
    </row>
    <row r="2878" spans="1:8" x14ac:dyDescent="0.15">
      <c r="A2878" s="1"/>
      <c r="F2878" s="1"/>
      <c r="G2878" s="4"/>
      <c r="H2878" s="4"/>
    </row>
    <row r="2879" spans="1:8" x14ac:dyDescent="0.15">
      <c r="A2879" s="1"/>
      <c r="F2879" s="1"/>
      <c r="G2879" s="4"/>
      <c r="H2879" s="4"/>
    </row>
    <row r="2880" spans="1:8" x14ac:dyDescent="0.15">
      <c r="A2880" s="1"/>
      <c r="F2880" s="1"/>
      <c r="G2880" s="4"/>
      <c r="H2880" s="4"/>
    </row>
    <row r="2881" spans="1:8" x14ac:dyDescent="0.15">
      <c r="A2881" s="1"/>
      <c r="F2881" s="1"/>
      <c r="G2881" s="4"/>
      <c r="H2881" s="4"/>
    </row>
    <row r="2882" spans="1:8" x14ac:dyDescent="0.15">
      <c r="A2882" s="1"/>
      <c r="F2882" s="1"/>
      <c r="G2882" s="4"/>
      <c r="H2882" s="4"/>
    </row>
    <row r="2883" spans="1:8" x14ac:dyDescent="0.15">
      <c r="A2883" s="1"/>
      <c r="F2883" s="1"/>
      <c r="G2883" s="4"/>
      <c r="H2883" s="4"/>
    </row>
    <row r="2884" spans="1:8" x14ac:dyDescent="0.15">
      <c r="A2884" s="1"/>
      <c r="F2884" s="1"/>
      <c r="G2884" s="4"/>
      <c r="H2884" s="4"/>
    </row>
    <row r="2885" spans="1:8" x14ac:dyDescent="0.15">
      <c r="A2885" s="1"/>
      <c r="F2885" s="1"/>
      <c r="G2885" s="4"/>
      <c r="H2885" s="4"/>
    </row>
    <row r="2886" spans="1:8" x14ac:dyDescent="0.15">
      <c r="A2886" s="1"/>
      <c r="F2886" s="1"/>
      <c r="G2886" s="4"/>
      <c r="H2886" s="4"/>
    </row>
    <row r="2887" spans="1:8" x14ac:dyDescent="0.15">
      <c r="A2887" s="1"/>
      <c r="F2887" s="1"/>
      <c r="G2887" s="4"/>
      <c r="H2887" s="4"/>
    </row>
    <row r="2888" spans="1:8" x14ac:dyDescent="0.15">
      <c r="A2888" s="1"/>
      <c r="F2888" s="1"/>
      <c r="G2888" s="4"/>
      <c r="H2888" s="4"/>
    </row>
    <row r="2889" spans="1:8" x14ac:dyDescent="0.15">
      <c r="A2889" s="1"/>
      <c r="F2889" s="1"/>
      <c r="G2889" s="4"/>
      <c r="H2889" s="4"/>
    </row>
    <row r="2890" spans="1:8" x14ac:dyDescent="0.15">
      <c r="A2890" s="1"/>
      <c r="F2890" s="1"/>
      <c r="G2890" s="4"/>
      <c r="H2890" s="4"/>
    </row>
    <row r="2891" spans="1:8" x14ac:dyDescent="0.15">
      <c r="A2891" s="1"/>
      <c r="F2891" s="1"/>
      <c r="G2891" s="4"/>
      <c r="H2891" s="4"/>
    </row>
    <row r="2892" spans="1:8" x14ac:dyDescent="0.15">
      <c r="A2892" s="1"/>
      <c r="F2892" s="1"/>
      <c r="G2892" s="4"/>
      <c r="H2892" s="4"/>
    </row>
    <row r="2893" spans="1:8" x14ac:dyDescent="0.15">
      <c r="A2893" s="1"/>
      <c r="F2893" s="1"/>
      <c r="G2893" s="4"/>
      <c r="H2893" s="4"/>
    </row>
    <row r="2894" spans="1:8" x14ac:dyDescent="0.15">
      <c r="A2894" s="1"/>
      <c r="F2894" s="1"/>
      <c r="G2894" s="4"/>
      <c r="H2894" s="4"/>
    </row>
    <row r="2895" spans="1:8" x14ac:dyDescent="0.15">
      <c r="A2895" s="1"/>
      <c r="F2895" s="1"/>
      <c r="G2895" s="4"/>
      <c r="H2895" s="4"/>
    </row>
    <row r="2896" spans="1:8" x14ac:dyDescent="0.15">
      <c r="A2896" s="1"/>
      <c r="F2896" s="1"/>
      <c r="G2896" s="4"/>
      <c r="H2896" s="4"/>
    </row>
    <row r="2897" spans="1:8" x14ac:dyDescent="0.15">
      <c r="A2897" s="1"/>
      <c r="F2897" s="1"/>
      <c r="G2897" s="4"/>
      <c r="H2897" s="4"/>
    </row>
    <row r="2898" spans="1:8" x14ac:dyDescent="0.15">
      <c r="A2898" s="1"/>
      <c r="F2898" s="1"/>
      <c r="G2898" s="4"/>
      <c r="H2898" s="4"/>
    </row>
    <row r="2899" spans="1:8" x14ac:dyDescent="0.15">
      <c r="A2899" s="1"/>
      <c r="F2899" s="1"/>
      <c r="G2899" s="4"/>
      <c r="H2899" s="4"/>
    </row>
    <row r="2900" spans="1:8" x14ac:dyDescent="0.15">
      <c r="A2900" s="1"/>
      <c r="F2900" s="1"/>
      <c r="G2900" s="4"/>
      <c r="H2900" s="4"/>
    </row>
    <row r="2901" spans="1:8" x14ac:dyDescent="0.15">
      <c r="A2901" s="1"/>
      <c r="F2901" s="1"/>
      <c r="G2901" s="4"/>
      <c r="H2901" s="4"/>
    </row>
    <row r="2902" spans="1:8" x14ac:dyDescent="0.15">
      <c r="A2902" s="1"/>
      <c r="F2902" s="1"/>
      <c r="G2902" s="4"/>
      <c r="H2902" s="4"/>
    </row>
    <row r="2903" spans="1:8" x14ac:dyDescent="0.15">
      <c r="A2903" s="1"/>
      <c r="F2903" s="1"/>
      <c r="G2903" s="4"/>
      <c r="H2903" s="4"/>
    </row>
    <row r="2904" spans="1:8" x14ac:dyDescent="0.15">
      <c r="A2904" s="1"/>
      <c r="F2904" s="1"/>
      <c r="G2904" s="4"/>
      <c r="H2904" s="4"/>
    </row>
    <row r="2905" spans="1:8" x14ac:dyDescent="0.15">
      <c r="A2905" s="1"/>
      <c r="F2905" s="1"/>
      <c r="G2905" s="4"/>
      <c r="H2905" s="4"/>
    </row>
    <row r="2906" spans="1:8" x14ac:dyDescent="0.15">
      <c r="A2906" s="1"/>
      <c r="F2906" s="1"/>
      <c r="G2906" s="4"/>
      <c r="H2906" s="4"/>
    </row>
    <row r="2907" spans="1:8" x14ac:dyDescent="0.15">
      <c r="A2907" s="1"/>
      <c r="F2907" s="1"/>
      <c r="G2907" s="4"/>
      <c r="H2907" s="4"/>
    </row>
    <row r="2908" spans="1:8" x14ac:dyDescent="0.15">
      <c r="A2908" s="1"/>
      <c r="F2908" s="1"/>
      <c r="G2908" s="4"/>
      <c r="H2908" s="4"/>
    </row>
    <row r="2909" spans="1:8" x14ac:dyDescent="0.15">
      <c r="A2909" s="1"/>
      <c r="F2909" s="1"/>
      <c r="G2909" s="4"/>
      <c r="H2909" s="4"/>
    </row>
    <row r="2910" spans="1:8" x14ac:dyDescent="0.15">
      <c r="A2910" s="1"/>
      <c r="F2910" s="1"/>
      <c r="G2910" s="4"/>
      <c r="H2910" s="4"/>
    </row>
    <row r="2911" spans="1:8" x14ac:dyDescent="0.15">
      <c r="A2911" s="1"/>
      <c r="F2911" s="1"/>
      <c r="G2911" s="4"/>
      <c r="H2911" s="4"/>
    </row>
    <row r="2912" spans="1:8" x14ac:dyDescent="0.15">
      <c r="A2912" s="1"/>
      <c r="F2912" s="1"/>
      <c r="G2912" s="4"/>
      <c r="H2912" s="4"/>
    </row>
    <row r="2913" spans="1:8" x14ac:dyDescent="0.15">
      <c r="A2913" s="1"/>
      <c r="F2913" s="1"/>
      <c r="G2913" s="4"/>
      <c r="H2913" s="4"/>
    </row>
    <row r="2914" spans="1:8" x14ac:dyDescent="0.15">
      <c r="A2914" s="1"/>
      <c r="F2914" s="1"/>
      <c r="G2914" s="4"/>
      <c r="H2914" s="4"/>
    </row>
    <row r="2915" spans="1:8" x14ac:dyDescent="0.15">
      <c r="A2915" s="1"/>
      <c r="F2915" s="1"/>
      <c r="G2915" s="4"/>
      <c r="H2915" s="4"/>
    </row>
    <row r="2916" spans="1:8" x14ac:dyDescent="0.15">
      <c r="A2916" s="1"/>
      <c r="F2916" s="1"/>
      <c r="G2916" s="4"/>
      <c r="H2916" s="4"/>
    </row>
    <row r="2917" spans="1:8" x14ac:dyDescent="0.15">
      <c r="A2917" s="1"/>
      <c r="F2917" s="1"/>
      <c r="G2917" s="4"/>
      <c r="H2917" s="4"/>
    </row>
    <row r="2918" spans="1:8" x14ac:dyDescent="0.15">
      <c r="A2918" s="1"/>
      <c r="F2918" s="1"/>
      <c r="G2918" s="4"/>
      <c r="H2918" s="4"/>
    </row>
    <row r="2919" spans="1:8" x14ac:dyDescent="0.15">
      <c r="A2919" s="1"/>
      <c r="F2919" s="1"/>
      <c r="G2919" s="4"/>
      <c r="H2919" s="4"/>
    </row>
    <row r="2920" spans="1:8" x14ac:dyDescent="0.15">
      <c r="A2920" s="1"/>
      <c r="F2920" s="1"/>
      <c r="G2920" s="4"/>
      <c r="H2920" s="4"/>
    </row>
    <row r="2921" spans="1:8" x14ac:dyDescent="0.15">
      <c r="A2921" s="1"/>
      <c r="F2921" s="1"/>
      <c r="G2921" s="4"/>
      <c r="H2921" s="4"/>
    </row>
    <row r="2922" spans="1:8" x14ac:dyDescent="0.15">
      <c r="A2922" s="1"/>
      <c r="F2922" s="1"/>
      <c r="G2922" s="4"/>
      <c r="H2922" s="4"/>
    </row>
    <row r="2923" spans="1:8" x14ac:dyDescent="0.15">
      <c r="A2923" s="1"/>
      <c r="F2923" s="1"/>
      <c r="G2923" s="4"/>
      <c r="H2923" s="4"/>
    </row>
    <row r="2924" spans="1:8" x14ac:dyDescent="0.15">
      <c r="A2924" s="1"/>
      <c r="F2924" s="1"/>
      <c r="G2924" s="4"/>
      <c r="H2924" s="4"/>
    </row>
    <row r="2925" spans="1:8" x14ac:dyDescent="0.15">
      <c r="A2925" s="1"/>
      <c r="F2925" s="1"/>
      <c r="G2925" s="4"/>
      <c r="H2925" s="4"/>
    </row>
    <row r="2926" spans="1:8" x14ac:dyDescent="0.15">
      <c r="A2926" s="1"/>
      <c r="F2926" s="1"/>
      <c r="G2926" s="4"/>
      <c r="H2926" s="4"/>
    </row>
    <row r="2927" spans="1:8" x14ac:dyDescent="0.15">
      <c r="A2927" s="1"/>
      <c r="F2927" s="1"/>
      <c r="G2927" s="4"/>
      <c r="H2927" s="4"/>
    </row>
    <row r="2928" spans="1:8" x14ac:dyDescent="0.15">
      <c r="A2928" s="1"/>
      <c r="F2928" s="1"/>
      <c r="G2928" s="4"/>
      <c r="H2928" s="4"/>
    </row>
    <row r="2929" spans="1:8" x14ac:dyDescent="0.15">
      <c r="A2929" s="1"/>
      <c r="F2929" s="1"/>
      <c r="G2929" s="4"/>
      <c r="H2929" s="4"/>
    </row>
    <row r="2930" spans="1:8" x14ac:dyDescent="0.15">
      <c r="A2930" s="1"/>
      <c r="F2930" s="1"/>
      <c r="G2930" s="4"/>
      <c r="H2930" s="4"/>
    </row>
    <row r="2931" spans="1:8" x14ac:dyDescent="0.15">
      <c r="A2931" s="1"/>
      <c r="F2931" s="1"/>
      <c r="G2931" s="4"/>
      <c r="H2931" s="4"/>
    </row>
    <row r="2932" spans="1:8" x14ac:dyDescent="0.15">
      <c r="A2932" s="1"/>
      <c r="F2932" s="1"/>
      <c r="G2932" s="4"/>
      <c r="H2932" s="4"/>
    </row>
    <row r="2933" spans="1:8" x14ac:dyDescent="0.15">
      <c r="A2933" s="1"/>
      <c r="F2933" s="1"/>
      <c r="G2933" s="4"/>
      <c r="H2933" s="4"/>
    </row>
    <row r="2934" spans="1:8" x14ac:dyDescent="0.15">
      <c r="A2934" s="1"/>
      <c r="F2934" s="1"/>
      <c r="G2934" s="4"/>
      <c r="H2934" s="4"/>
    </row>
    <row r="2935" spans="1:8" x14ac:dyDescent="0.15">
      <c r="A2935" s="1"/>
      <c r="F2935" s="1"/>
      <c r="G2935" s="4"/>
      <c r="H2935" s="4"/>
    </row>
    <row r="2936" spans="1:8" x14ac:dyDescent="0.15">
      <c r="A2936" s="1"/>
      <c r="F2936" s="1"/>
      <c r="G2936" s="4"/>
      <c r="H2936" s="4"/>
    </row>
    <row r="2937" spans="1:8" x14ac:dyDescent="0.15">
      <c r="A2937" s="1"/>
      <c r="F2937" s="1"/>
      <c r="G2937" s="4"/>
      <c r="H2937" s="4"/>
    </row>
    <row r="2938" spans="1:8" x14ac:dyDescent="0.15">
      <c r="A2938" s="1"/>
      <c r="F2938" s="1"/>
      <c r="G2938" s="4"/>
      <c r="H2938" s="4"/>
    </row>
    <row r="2939" spans="1:8" x14ac:dyDescent="0.15">
      <c r="A2939" s="1"/>
      <c r="F2939" s="1"/>
      <c r="G2939" s="4"/>
      <c r="H2939" s="4"/>
    </row>
    <row r="2940" spans="1:8" x14ac:dyDescent="0.15">
      <c r="A2940" s="1"/>
      <c r="F2940" s="1"/>
      <c r="G2940" s="4"/>
      <c r="H2940" s="4"/>
    </row>
    <row r="2941" spans="1:8" x14ac:dyDescent="0.15">
      <c r="A2941" s="1"/>
      <c r="F2941" s="1"/>
      <c r="G2941" s="4"/>
      <c r="H2941" s="4"/>
    </row>
    <row r="2942" spans="1:8" x14ac:dyDescent="0.15">
      <c r="A2942" s="1"/>
      <c r="F2942" s="1"/>
      <c r="G2942" s="4"/>
      <c r="H2942" s="4"/>
    </row>
    <row r="2943" spans="1:8" x14ac:dyDescent="0.15">
      <c r="A2943" s="1"/>
      <c r="F2943" s="1"/>
      <c r="G2943" s="4"/>
      <c r="H2943" s="4"/>
    </row>
    <row r="2944" spans="1:8" x14ac:dyDescent="0.15">
      <c r="A2944" s="1"/>
      <c r="F2944" s="1"/>
      <c r="G2944" s="4"/>
      <c r="H2944" s="4"/>
    </row>
    <row r="2945" spans="1:8" x14ac:dyDescent="0.15">
      <c r="A2945" s="1"/>
      <c r="F2945" s="1"/>
      <c r="G2945" s="4"/>
      <c r="H2945" s="4"/>
    </row>
    <row r="2946" spans="1:8" x14ac:dyDescent="0.15">
      <c r="A2946" s="1"/>
      <c r="F2946" s="1"/>
      <c r="G2946" s="4"/>
      <c r="H2946" s="4"/>
    </row>
    <row r="2947" spans="1:8" x14ac:dyDescent="0.15">
      <c r="A2947" s="1"/>
      <c r="F2947" s="1"/>
      <c r="G2947" s="4"/>
      <c r="H2947" s="4"/>
    </row>
    <row r="2948" spans="1:8" x14ac:dyDescent="0.15">
      <c r="A2948" s="1"/>
      <c r="F2948" s="1"/>
      <c r="G2948" s="4"/>
      <c r="H2948" s="4"/>
    </row>
    <row r="2949" spans="1:8" x14ac:dyDescent="0.15">
      <c r="A2949" s="1"/>
      <c r="F2949" s="1"/>
      <c r="G2949" s="4"/>
      <c r="H2949" s="4"/>
    </row>
    <row r="2950" spans="1:8" x14ac:dyDescent="0.15">
      <c r="A2950" s="1"/>
      <c r="F2950" s="1"/>
      <c r="G2950" s="4"/>
      <c r="H2950" s="4"/>
    </row>
    <row r="2951" spans="1:8" x14ac:dyDescent="0.15">
      <c r="A2951" s="1"/>
      <c r="F2951" s="1"/>
      <c r="G2951" s="4"/>
      <c r="H2951" s="4"/>
    </row>
    <row r="2952" spans="1:8" x14ac:dyDescent="0.15">
      <c r="A2952" s="1"/>
      <c r="F2952" s="1"/>
      <c r="G2952" s="4"/>
      <c r="H2952" s="4"/>
    </row>
    <row r="2953" spans="1:8" x14ac:dyDescent="0.15">
      <c r="A2953" s="1"/>
      <c r="F2953" s="1"/>
      <c r="G2953" s="4"/>
      <c r="H2953" s="4"/>
    </row>
    <row r="2954" spans="1:8" x14ac:dyDescent="0.15">
      <c r="A2954" s="1"/>
      <c r="F2954" s="1"/>
      <c r="G2954" s="4"/>
      <c r="H2954" s="4"/>
    </row>
    <row r="2955" spans="1:8" x14ac:dyDescent="0.15">
      <c r="A2955" s="1"/>
      <c r="F2955" s="1"/>
      <c r="G2955" s="4"/>
      <c r="H2955" s="4"/>
    </row>
    <row r="2956" spans="1:8" x14ac:dyDescent="0.15">
      <c r="A2956" s="1"/>
      <c r="F2956" s="1"/>
      <c r="G2956" s="4"/>
      <c r="H2956" s="4"/>
    </row>
    <row r="2957" spans="1:8" x14ac:dyDescent="0.15">
      <c r="A2957" s="1"/>
      <c r="F2957" s="1"/>
      <c r="G2957" s="4"/>
      <c r="H2957" s="4"/>
    </row>
    <row r="2958" spans="1:8" x14ac:dyDescent="0.15">
      <c r="A2958" s="1"/>
      <c r="F2958" s="1"/>
      <c r="G2958" s="4"/>
      <c r="H2958" s="4"/>
    </row>
    <row r="2959" spans="1:8" x14ac:dyDescent="0.15">
      <c r="A2959" s="1"/>
      <c r="F2959" s="1"/>
      <c r="G2959" s="4"/>
      <c r="H2959" s="4"/>
    </row>
    <row r="2960" spans="1:8" x14ac:dyDescent="0.15">
      <c r="A2960" s="1"/>
      <c r="F2960" s="1"/>
      <c r="G2960" s="4"/>
      <c r="H2960" s="4"/>
    </row>
    <row r="2961" spans="1:8" x14ac:dyDescent="0.15">
      <c r="A2961" s="1"/>
      <c r="F2961" s="1"/>
      <c r="G2961" s="4"/>
      <c r="H2961" s="4"/>
    </row>
    <row r="2962" spans="1:8" x14ac:dyDescent="0.15">
      <c r="A2962" s="1"/>
      <c r="F2962" s="1"/>
      <c r="G2962" s="4"/>
      <c r="H2962" s="4"/>
    </row>
    <row r="2963" spans="1:8" x14ac:dyDescent="0.15">
      <c r="A2963" s="1"/>
      <c r="F2963" s="1"/>
      <c r="G2963" s="4"/>
      <c r="H2963" s="4"/>
    </row>
    <row r="2964" spans="1:8" x14ac:dyDescent="0.15">
      <c r="A2964" s="1"/>
      <c r="F2964" s="1"/>
      <c r="G2964" s="4"/>
      <c r="H2964" s="4"/>
    </row>
    <row r="2965" spans="1:8" x14ac:dyDescent="0.15">
      <c r="A2965" s="1"/>
      <c r="F2965" s="1"/>
      <c r="G2965" s="4"/>
      <c r="H2965" s="4"/>
    </row>
    <row r="2966" spans="1:8" x14ac:dyDescent="0.15">
      <c r="A2966" s="1"/>
      <c r="F2966" s="1"/>
      <c r="G2966" s="4"/>
      <c r="H2966" s="4"/>
    </row>
    <row r="2967" spans="1:8" x14ac:dyDescent="0.15">
      <c r="A2967" s="1"/>
      <c r="F2967" s="1"/>
      <c r="G2967" s="4"/>
      <c r="H2967" s="4"/>
    </row>
    <row r="2968" spans="1:8" x14ac:dyDescent="0.15">
      <c r="A2968" s="1"/>
      <c r="F2968" s="1"/>
      <c r="G2968" s="4"/>
      <c r="H2968" s="4"/>
    </row>
    <row r="2969" spans="1:8" x14ac:dyDescent="0.15">
      <c r="A2969" s="1"/>
      <c r="F2969" s="1"/>
      <c r="G2969" s="4"/>
      <c r="H2969" s="4"/>
    </row>
    <row r="2970" spans="1:8" x14ac:dyDescent="0.15">
      <c r="A2970" s="1"/>
      <c r="F2970" s="1"/>
      <c r="G2970" s="4"/>
      <c r="H2970" s="4"/>
    </row>
    <row r="2971" spans="1:8" x14ac:dyDescent="0.15">
      <c r="A2971" s="1"/>
      <c r="F2971" s="1"/>
      <c r="G2971" s="4"/>
      <c r="H2971" s="4"/>
    </row>
    <row r="2972" spans="1:8" x14ac:dyDescent="0.15">
      <c r="A2972" s="1"/>
      <c r="F2972" s="1"/>
      <c r="G2972" s="4"/>
      <c r="H2972" s="4"/>
    </row>
    <row r="2973" spans="1:8" x14ac:dyDescent="0.15">
      <c r="A2973" s="1"/>
      <c r="F2973" s="1"/>
      <c r="G2973" s="4"/>
      <c r="H2973" s="4"/>
    </row>
    <row r="2974" spans="1:8" x14ac:dyDescent="0.15">
      <c r="A2974" s="1"/>
      <c r="F2974" s="1"/>
      <c r="G2974" s="4"/>
      <c r="H2974" s="4"/>
    </row>
    <row r="2975" spans="1:8" x14ac:dyDescent="0.15">
      <c r="A2975" s="1"/>
      <c r="F2975" s="1"/>
      <c r="G2975" s="4"/>
      <c r="H2975" s="4"/>
    </row>
    <row r="2976" spans="1:8" x14ac:dyDescent="0.15">
      <c r="A2976" s="1"/>
      <c r="F2976" s="1"/>
      <c r="G2976" s="4"/>
      <c r="H2976" s="4"/>
    </row>
    <row r="2977" spans="1:8" x14ac:dyDescent="0.15">
      <c r="A2977" s="1"/>
      <c r="F2977" s="1"/>
      <c r="G2977" s="4"/>
      <c r="H2977" s="4"/>
    </row>
    <row r="2978" spans="1:8" x14ac:dyDescent="0.15">
      <c r="A2978" s="1"/>
      <c r="F2978" s="1"/>
      <c r="G2978" s="4"/>
      <c r="H2978" s="4"/>
    </row>
    <row r="2979" spans="1:8" x14ac:dyDescent="0.15">
      <c r="A2979" s="1"/>
      <c r="F2979" s="1"/>
      <c r="G2979" s="4"/>
      <c r="H2979" s="4"/>
    </row>
    <row r="2980" spans="1:8" x14ac:dyDescent="0.15">
      <c r="A2980" s="1"/>
      <c r="F2980" s="1"/>
      <c r="G2980" s="4"/>
      <c r="H2980" s="4"/>
    </row>
    <row r="2981" spans="1:8" x14ac:dyDescent="0.15">
      <c r="A2981" s="1"/>
      <c r="F2981" s="1"/>
      <c r="G2981" s="4"/>
      <c r="H2981" s="4"/>
    </row>
    <row r="2982" spans="1:8" x14ac:dyDescent="0.15">
      <c r="A2982" s="1"/>
      <c r="F2982" s="1"/>
      <c r="G2982" s="4"/>
      <c r="H2982" s="4"/>
    </row>
    <row r="2983" spans="1:8" x14ac:dyDescent="0.15">
      <c r="A2983" s="1"/>
      <c r="F2983" s="1"/>
      <c r="G2983" s="4"/>
      <c r="H2983" s="4"/>
    </row>
    <row r="2984" spans="1:8" x14ac:dyDescent="0.15">
      <c r="A2984" s="1"/>
      <c r="F2984" s="1"/>
      <c r="G2984" s="4"/>
      <c r="H2984" s="4"/>
    </row>
    <row r="2985" spans="1:8" x14ac:dyDescent="0.15">
      <c r="A2985" s="1"/>
      <c r="F2985" s="1"/>
      <c r="G2985" s="4"/>
      <c r="H2985" s="4"/>
    </row>
    <row r="2986" spans="1:8" x14ac:dyDescent="0.15">
      <c r="A2986" s="1"/>
      <c r="F2986" s="1"/>
      <c r="G2986" s="4"/>
      <c r="H2986" s="4"/>
    </row>
    <row r="2987" spans="1:8" x14ac:dyDescent="0.15">
      <c r="A2987" s="1"/>
      <c r="F2987" s="1"/>
      <c r="G2987" s="4"/>
      <c r="H2987" s="4"/>
    </row>
    <row r="2988" spans="1:8" x14ac:dyDescent="0.15">
      <c r="A2988" s="1"/>
      <c r="F2988" s="1"/>
      <c r="G2988" s="4"/>
      <c r="H2988" s="4"/>
    </row>
    <row r="2989" spans="1:8" x14ac:dyDescent="0.15">
      <c r="A2989" s="1"/>
      <c r="F2989" s="1"/>
      <c r="G2989" s="4"/>
      <c r="H2989" s="4"/>
    </row>
    <row r="2990" spans="1:8" x14ac:dyDescent="0.15">
      <c r="A2990" s="1"/>
      <c r="F2990" s="1"/>
      <c r="G2990" s="4"/>
      <c r="H2990" s="4"/>
    </row>
    <row r="2991" spans="1:8" x14ac:dyDescent="0.15">
      <c r="A2991" s="1"/>
      <c r="F2991" s="1"/>
      <c r="G2991" s="4"/>
      <c r="H2991" s="4"/>
    </row>
    <row r="2992" spans="1:8" x14ac:dyDescent="0.15">
      <c r="A2992" s="1"/>
      <c r="F2992" s="1"/>
      <c r="G2992" s="4"/>
      <c r="H2992" s="4"/>
    </row>
    <row r="2993" spans="1:8" x14ac:dyDescent="0.15">
      <c r="A2993" s="1"/>
      <c r="F2993" s="1"/>
      <c r="G2993" s="4"/>
      <c r="H2993" s="4"/>
    </row>
    <row r="2994" spans="1:8" x14ac:dyDescent="0.15">
      <c r="A2994" s="1"/>
      <c r="F2994" s="1"/>
      <c r="G2994" s="4"/>
      <c r="H2994" s="4"/>
    </row>
    <row r="2995" spans="1:8" x14ac:dyDescent="0.15">
      <c r="A2995" s="1"/>
      <c r="F2995" s="1"/>
      <c r="G2995" s="4"/>
      <c r="H2995" s="4"/>
    </row>
    <row r="2996" spans="1:8" x14ac:dyDescent="0.15">
      <c r="A2996" s="1"/>
      <c r="F2996" s="1"/>
      <c r="G2996" s="4"/>
      <c r="H2996" s="4"/>
    </row>
    <row r="2997" spans="1:8" x14ac:dyDescent="0.15">
      <c r="A2997" s="1"/>
      <c r="F2997" s="1"/>
      <c r="G2997" s="4"/>
      <c r="H2997" s="4"/>
    </row>
    <row r="2998" spans="1:8" x14ac:dyDescent="0.15">
      <c r="A2998" s="1"/>
      <c r="F2998" s="1"/>
      <c r="G2998" s="4"/>
      <c r="H2998" s="4"/>
    </row>
    <row r="2999" spans="1:8" x14ac:dyDescent="0.15">
      <c r="A2999" s="1"/>
      <c r="F2999" s="1"/>
      <c r="G2999" s="4"/>
      <c r="H2999" s="4"/>
    </row>
    <row r="3000" spans="1:8" x14ac:dyDescent="0.15">
      <c r="A3000" s="1"/>
      <c r="F3000" s="1"/>
      <c r="G3000" s="4"/>
      <c r="H3000" s="4"/>
    </row>
    <row r="3001" spans="1:8" x14ac:dyDescent="0.15">
      <c r="A3001" s="1"/>
      <c r="F3001" s="1"/>
      <c r="G3001" s="4"/>
      <c r="H3001" s="4"/>
    </row>
    <row r="3002" spans="1:8" x14ac:dyDescent="0.15">
      <c r="A3002" s="1"/>
      <c r="F3002" s="1"/>
      <c r="G3002" s="4"/>
      <c r="H3002" s="4"/>
    </row>
    <row r="3003" spans="1:8" x14ac:dyDescent="0.15">
      <c r="A3003" s="1"/>
      <c r="F3003" s="1"/>
      <c r="G3003" s="4"/>
      <c r="H3003" s="4"/>
    </row>
    <row r="3004" spans="1:8" x14ac:dyDescent="0.15">
      <c r="A3004" s="1"/>
      <c r="F3004" s="1"/>
      <c r="G3004" s="4"/>
      <c r="H3004" s="4"/>
    </row>
    <row r="3005" spans="1:8" x14ac:dyDescent="0.15">
      <c r="A3005" s="1"/>
      <c r="F3005" s="1"/>
      <c r="G3005" s="4"/>
      <c r="H3005" s="4"/>
    </row>
    <row r="3006" spans="1:8" x14ac:dyDescent="0.15">
      <c r="A3006" s="1"/>
      <c r="F3006" s="1"/>
      <c r="G3006" s="4"/>
      <c r="H3006" s="4"/>
    </row>
    <row r="3007" spans="1:8" x14ac:dyDescent="0.15">
      <c r="A3007" s="1"/>
      <c r="F3007" s="1"/>
      <c r="G3007" s="4"/>
      <c r="H3007" s="4"/>
    </row>
    <row r="3008" spans="1:8" x14ac:dyDescent="0.15">
      <c r="A3008" s="1"/>
      <c r="F3008" s="1"/>
      <c r="G3008" s="4"/>
      <c r="H3008" s="4"/>
    </row>
    <row r="3009" spans="1:8" x14ac:dyDescent="0.15">
      <c r="A3009" s="1"/>
      <c r="F3009" s="1"/>
      <c r="G3009" s="4"/>
      <c r="H3009" s="4"/>
    </row>
    <row r="3010" spans="1:8" x14ac:dyDescent="0.15">
      <c r="A3010" s="1"/>
      <c r="F3010" s="1"/>
      <c r="G3010" s="4"/>
      <c r="H3010" s="4"/>
    </row>
    <row r="3011" spans="1:8" x14ac:dyDescent="0.15">
      <c r="A3011" s="1"/>
      <c r="F3011" s="1"/>
      <c r="G3011" s="4"/>
      <c r="H3011" s="4"/>
    </row>
    <row r="3012" spans="1:8" x14ac:dyDescent="0.15">
      <c r="A3012" s="1"/>
      <c r="F3012" s="1"/>
      <c r="G3012" s="4"/>
      <c r="H3012" s="4"/>
    </row>
    <row r="3013" spans="1:8" x14ac:dyDescent="0.15">
      <c r="A3013" s="1"/>
      <c r="F3013" s="1"/>
      <c r="G3013" s="4"/>
      <c r="H3013" s="4"/>
    </row>
    <row r="3014" spans="1:8" x14ac:dyDescent="0.15">
      <c r="A3014" s="1"/>
      <c r="F3014" s="1"/>
      <c r="G3014" s="4"/>
      <c r="H3014" s="4"/>
    </row>
    <row r="3015" spans="1:8" x14ac:dyDescent="0.15">
      <c r="A3015" s="1"/>
      <c r="F3015" s="1"/>
      <c r="G3015" s="4"/>
      <c r="H3015" s="4"/>
    </row>
    <row r="3016" spans="1:8" x14ac:dyDescent="0.15">
      <c r="A3016" s="1"/>
      <c r="F3016" s="1"/>
      <c r="G3016" s="4"/>
      <c r="H3016" s="4"/>
    </row>
    <row r="3017" spans="1:8" x14ac:dyDescent="0.15">
      <c r="A3017" s="1"/>
      <c r="F3017" s="1"/>
      <c r="G3017" s="4"/>
      <c r="H3017" s="4"/>
    </row>
    <row r="3018" spans="1:8" x14ac:dyDescent="0.15">
      <c r="A3018" s="1"/>
      <c r="F3018" s="1"/>
      <c r="G3018" s="4"/>
      <c r="H3018" s="4"/>
    </row>
    <row r="3019" spans="1:8" x14ac:dyDescent="0.15">
      <c r="A3019" s="1"/>
      <c r="F3019" s="1"/>
      <c r="G3019" s="4"/>
      <c r="H3019" s="4"/>
    </row>
    <row r="3020" spans="1:8" x14ac:dyDescent="0.15">
      <c r="A3020" s="1"/>
      <c r="F3020" s="1"/>
      <c r="G3020" s="4"/>
      <c r="H3020" s="4"/>
    </row>
    <row r="3021" spans="1:8" x14ac:dyDescent="0.15">
      <c r="A3021" s="1"/>
      <c r="F3021" s="1"/>
      <c r="G3021" s="4"/>
      <c r="H3021" s="4"/>
    </row>
    <row r="3022" spans="1:8" x14ac:dyDescent="0.15">
      <c r="A3022" s="1"/>
      <c r="F3022" s="1"/>
      <c r="G3022" s="4"/>
      <c r="H3022" s="4"/>
    </row>
    <row r="3023" spans="1:8" x14ac:dyDescent="0.15">
      <c r="A3023" s="1"/>
      <c r="F3023" s="1"/>
      <c r="G3023" s="4"/>
      <c r="H3023" s="4"/>
    </row>
    <row r="3024" spans="1:8" x14ac:dyDescent="0.15">
      <c r="A3024" s="1"/>
      <c r="F3024" s="1"/>
      <c r="G3024" s="4"/>
      <c r="H3024" s="4"/>
    </row>
    <row r="3025" spans="1:8" x14ac:dyDescent="0.15">
      <c r="A3025" s="1"/>
      <c r="F3025" s="1"/>
      <c r="G3025" s="4"/>
      <c r="H3025" s="4"/>
    </row>
    <row r="3026" spans="1:8" x14ac:dyDescent="0.15">
      <c r="A3026" s="1"/>
      <c r="F3026" s="1"/>
      <c r="G3026" s="4"/>
      <c r="H3026" s="4"/>
    </row>
    <row r="3027" spans="1:8" x14ac:dyDescent="0.15">
      <c r="A3027" s="1"/>
      <c r="F3027" s="1"/>
      <c r="G3027" s="4"/>
      <c r="H3027" s="4"/>
    </row>
    <row r="3028" spans="1:8" x14ac:dyDescent="0.15">
      <c r="A3028" s="1"/>
      <c r="F3028" s="1"/>
      <c r="G3028" s="4"/>
      <c r="H3028" s="4"/>
    </row>
    <row r="3029" spans="1:8" x14ac:dyDescent="0.15">
      <c r="A3029" s="1"/>
      <c r="F3029" s="1"/>
      <c r="G3029" s="4"/>
      <c r="H3029" s="4"/>
    </row>
    <row r="3030" spans="1:8" x14ac:dyDescent="0.15">
      <c r="A3030" s="1"/>
      <c r="F3030" s="1"/>
      <c r="G3030" s="4"/>
      <c r="H3030" s="4"/>
    </row>
    <row r="3031" spans="1:8" x14ac:dyDescent="0.15">
      <c r="A3031" s="1"/>
      <c r="F3031" s="1"/>
      <c r="G3031" s="4"/>
      <c r="H3031" s="4"/>
    </row>
    <row r="3032" spans="1:8" x14ac:dyDescent="0.15">
      <c r="A3032" s="1"/>
      <c r="F3032" s="1"/>
      <c r="G3032" s="4"/>
      <c r="H3032" s="4"/>
    </row>
    <row r="3033" spans="1:8" x14ac:dyDescent="0.15">
      <c r="A3033" s="1"/>
      <c r="F3033" s="1"/>
      <c r="G3033" s="4"/>
      <c r="H3033" s="4"/>
    </row>
    <row r="3034" spans="1:8" x14ac:dyDescent="0.15">
      <c r="A3034" s="1"/>
      <c r="F3034" s="1"/>
      <c r="G3034" s="4"/>
      <c r="H3034" s="4"/>
    </row>
    <row r="3035" spans="1:8" x14ac:dyDescent="0.15">
      <c r="A3035" s="1"/>
      <c r="F3035" s="1"/>
      <c r="G3035" s="4"/>
      <c r="H3035" s="4"/>
    </row>
    <row r="3036" spans="1:8" x14ac:dyDescent="0.15">
      <c r="A3036" s="1"/>
      <c r="F3036" s="1"/>
      <c r="G3036" s="4"/>
      <c r="H3036" s="4"/>
    </row>
    <row r="3037" spans="1:8" x14ac:dyDescent="0.15">
      <c r="A3037" s="1"/>
      <c r="F3037" s="1"/>
      <c r="G3037" s="4"/>
      <c r="H3037" s="4"/>
    </row>
    <row r="3038" spans="1:8" x14ac:dyDescent="0.15">
      <c r="A3038" s="1"/>
      <c r="F3038" s="1"/>
      <c r="G3038" s="4"/>
      <c r="H3038" s="4"/>
    </row>
    <row r="3039" spans="1:8" x14ac:dyDescent="0.15">
      <c r="A3039" s="1"/>
      <c r="F3039" s="1"/>
      <c r="G3039" s="4"/>
      <c r="H3039" s="4"/>
    </row>
    <row r="3040" spans="1:8" x14ac:dyDescent="0.15">
      <c r="A3040" s="1"/>
      <c r="F3040" s="1"/>
      <c r="G3040" s="4"/>
      <c r="H3040" s="4"/>
    </row>
    <row r="3041" spans="1:8" x14ac:dyDescent="0.15">
      <c r="A3041" s="1"/>
      <c r="F3041" s="1"/>
      <c r="G3041" s="4"/>
      <c r="H3041" s="4"/>
    </row>
    <row r="3042" spans="1:8" x14ac:dyDescent="0.15">
      <c r="A3042" s="1"/>
      <c r="F3042" s="1"/>
      <c r="G3042" s="4"/>
      <c r="H3042" s="4"/>
    </row>
    <row r="3043" spans="1:8" x14ac:dyDescent="0.15">
      <c r="A3043" s="1"/>
      <c r="F3043" s="1"/>
      <c r="G3043" s="4"/>
      <c r="H3043" s="4"/>
    </row>
    <row r="3044" spans="1:8" x14ac:dyDescent="0.15">
      <c r="A3044" s="1"/>
      <c r="F3044" s="1"/>
      <c r="G3044" s="4"/>
      <c r="H3044" s="4"/>
    </row>
    <row r="3045" spans="1:8" x14ac:dyDescent="0.15">
      <c r="A3045" s="1"/>
      <c r="F3045" s="1"/>
      <c r="G3045" s="4"/>
      <c r="H3045" s="4"/>
    </row>
    <row r="3046" spans="1:8" x14ac:dyDescent="0.15">
      <c r="A3046" s="1"/>
      <c r="F3046" s="1"/>
      <c r="G3046" s="4"/>
      <c r="H3046" s="4"/>
    </row>
    <row r="3047" spans="1:8" x14ac:dyDescent="0.15">
      <c r="A3047" s="1"/>
      <c r="F3047" s="1"/>
      <c r="G3047" s="4"/>
      <c r="H3047" s="4"/>
    </row>
    <row r="3048" spans="1:8" x14ac:dyDescent="0.15">
      <c r="A3048" s="1"/>
      <c r="F3048" s="1"/>
      <c r="G3048" s="4"/>
      <c r="H3048" s="4"/>
    </row>
    <row r="3049" spans="1:8" x14ac:dyDescent="0.15">
      <c r="A3049" s="1"/>
      <c r="F3049" s="1"/>
      <c r="G3049" s="4"/>
      <c r="H3049" s="4"/>
    </row>
    <row r="3050" spans="1:8" x14ac:dyDescent="0.15">
      <c r="A3050" s="1"/>
      <c r="F3050" s="1"/>
      <c r="G3050" s="4"/>
      <c r="H3050" s="4"/>
    </row>
    <row r="3051" spans="1:8" x14ac:dyDescent="0.15">
      <c r="A3051" s="1"/>
      <c r="F3051" s="1"/>
      <c r="G3051" s="4"/>
      <c r="H3051" s="4"/>
    </row>
    <row r="3052" spans="1:8" x14ac:dyDescent="0.15">
      <c r="A3052" s="1"/>
      <c r="F3052" s="1"/>
      <c r="G3052" s="4"/>
      <c r="H3052" s="4"/>
    </row>
    <row r="3053" spans="1:8" x14ac:dyDescent="0.15">
      <c r="A3053" s="1"/>
      <c r="F3053" s="1"/>
      <c r="G3053" s="4"/>
      <c r="H3053" s="4"/>
    </row>
    <row r="3054" spans="1:8" x14ac:dyDescent="0.15">
      <c r="A3054" s="1"/>
      <c r="F3054" s="1"/>
      <c r="G3054" s="4"/>
      <c r="H3054" s="4"/>
    </row>
    <row r="3055" spans="1:8" x14ac:dyDescent="0.15">
      <c r="A3055" s="1"/>
      <c r="F3055" s="1"/>
      <c r="G3055" s="4"/>
      <c r="H3055" s="4"/>
    </row>
    <row r="3056" spans="1:8" x14ac:dyDescent="0.15">
      <c r="A3056" s="1"/>
      <c r="F3056" s="1"/>
      <c r="G3056" s="4"/>
      <c r="H3056" s="4"/>
    </row>
    <row r="3057" spans="1:8" x14ac:dyDescent="0.15">
      <c r="A3057" s="1"/>
      <c r="F3057" s="1"/>
      <c r="G3057" s="4"/>
      <c r="H3057" s="4"/>
    </row>
    <row r="3058" spans="1:8" x14ac:dyDescent="0.15">
      <c r="A3058" s="1"/>
      <c r="F3058" s="1"/>
      <c r="G3058" s="4"/>
      <c r="H3058" s="4"/>
    </row>
    <row r="3059" spans="1:8" x14ac:dyDescent="0.15">
      <c r="A3059" s="1"/>
      <c r="F3059" s="1"/>
      <c r="G3059" s="4"/>
      <c r="H3059" s="4"/>
    </row>
    <row r="3060" spans="1:8" x14ac:dyDescent="0.15">
      <c r="A3060" s="1"/>
      <c r="F3060" s="1"/>
      <c r="G3060" s="4"/>
      <c r="H3060" s="4"/>
    </row>
    <row r="3061" spans="1:8" x14ac:dyDescent="0.15">
      <c r="A3061" s="1"/>
      <c r="F3061" s="1"/>
      <c r="G3061" s="4"/>
      <c r="H3061" s="4"/>
    </row>
    <row r="3062" spans="1:8" x14ac:dyDescent="0.15">
      <c r="A3062" s="1"/>
      <c r="F3062" s="1"/>
      <c r="G3062" s="4"/>
      <c r="H3062" s="4"/>
    </row>
    <row r="3063" spans="1:8" x14ac:dyDescent="0.15">
      <c r="A3063" s="1"/>
      <c r="F3063" s="1"/>
      <c r="G3063" s="4"/>
      <c r="H3063" s="4"/>
    </row>
    <row r="3064" spans="1:8" x14ac:dyDescent="0.15">
      <c r="A3064" s="1"/>
      <c r="F3064" s="1"/>
      <c r="G3064" s="4"/>
      <c r="H3064" s="4"/>
    </row>
    <row r="3065" spans="1:8" x14ac:dyDescent="0.15">
      <c r="A3065" s="1"/>
      <c r="F3065" s="1"/>
      <c r="G3065" s="4"/>
      <c r="H3065" s="4"/>
    </row>
    <row r="3066" spans="1:8" x14ac:dyDescent="0.15">
      <c r="A3066" s="1"/>
      <c r="F3066" s="1"/>
      <c r="G3066" s="4"/>
      <c r="H3066" s="4"/>
    </row>
    <row r="3067" spans="1:8" x14ac:dyDescent="0.15">
      <c r="A3067" s="1"/>
      <c r="F3067" s="1"/>
      <c r="G3067" s="4"/>
      <c r="H3067" s="4"/>
    </row>
    <row r="3068" spans="1:8" x14ac:dyDescent="0.15">
      <c r="A3068" s="1"/>
      <c r="F3068" s="1"/>
      <c r="G3068" s="4"/>
      <c r="H3068" s="4"/>
    </row>
    <row r="3069" spans="1:8" x14ac:dyDescent="0.15">
      <c r="A3069" s="1"/>
      <c r="F3069" s="1"/>
      <c r="G3069" s="4"/>
      <c r="H3069" s="4"/>
    </row>
    <row r="3070" spans="1:8" x14ac:dyDescent="0.15">
      <c r="A3070" s="1"/>
      <c r="F3070" s="1"/>
      <c r="G3070" s="4"/>
      <c r="H3070" s="4"/>
    </row>
    <row r="3071" spans="1:8" x14ac:dyDescent="0.15">
      <c r="A3071" s="1"/>
      <c r="F3071" s="1"/>
      <c r="G3071" s="4"/>
      <c r="H3071" s="4"/>
    </row>
    <row r="3072" spans="1:8" x14ac:dyDescent="0.15">
      <c r="A3072" s="1"/>
      <c r="F3072" s="1"/>
      <c r="G3072" s="4"/>
      <c r="H3072" s="4"/>
    </row>
    <row r="3073" spans="1:8" x14ac:dyDescent="0.15">
      <c r="A3073" s="1"/>
      <c r="F3073" s="1"/>
      <c r="G3073" s="4"/>
      <c r="H3073" s="4"/>
    </row>
    <row r="3074" spans="1:8" x14ac:dyDescent="0.15">
      <c r="A3074" s="1"/>
      <c r="F3074" s="1"/>
      <c r="G3074" s="4"/>
      <c r="H3074" s="4"/>
    </row>
    <row r="3075" spans="1:8" x14ac:dyDescent="0.15">
      <c r="A3075" s="1"/>
      <c r="F3075" s="1"/>
      <c r="G3075" s="4"/>
      <c r="H3075" s="4"/>
    </row>
    <row r="3076" spans="1:8" x14ac:dyDescent="0.15">
      <c r="A3076" s="1"/>
      <c r="F3076" s="1"/>
      <c r="G3076" s="4"/>
      <c r="H3076" s="4"/>
    </row>
    <row r="3077" spans="1:8" x14ac:dyDescent="0.15">
      <c r="A3077" s="1"/>
      <c r="F3077" s="1"/>
      <c r="G3077" s="4"/>
      <c r="H3077" s="4"/>
    </row>
    <row r="3078" spans="1:8" x14ac:dyDescent="0.15">
      <c r="A3078" s="1"/>
      <c r="F3078" s="1"/>
      <c r="G3078" s="4"/>
      <c r="H3078" s="4"/>
    </row>
    <row r="3079" spans="1:8" x14ac:dyDescent="0.15">
      <c r="A3079" s="1"/>
      <c r="F3079" s="1"/>
      <c r="G3079" s="4"/>
      <c r="H3079" s="4"/>
    </row>
    <row r="3080" spans="1:8" x14ac:dyDescent="0.15">
      <c r="A3080" s="1"/>
      <c r="F3080" s="1"/>
      <c r="G3080" s="4"/>
      <c r="H3080" s="4"/>
    </row>
    <row r="3081" spans="1:8" x14ac:dyDescent="0.15">
      <c r="A3081" s="1"/>
      <c r="F3081" s="1"/>
      <c r="G3081" s="4"/>
      <c r="H3081" s="4"/>
    </row>
    <row r="3082" spans="1:8" x14ac:dyDescent="0.15">
      <c r="A3082" s="1"/>
      <c r="F3082" s="1"/>
      <c r="G3082" s="4"/>
      <c r="H3082" s="4"/>
    </row>
    <row r="3083" spans="1:8" x14ac:dyDescent="0.15">
      <c r="A3083" s="1"/>
      <c r="F3083" s="1"/>
      <c r="G3083" s="4"/>
      <c r="H3083" s="4"/>
    </row>
    <row r="3084" spans="1:8" x14ac:dyDescent="0.15">
      <c r="A3084" s="1"/>
      <c r="F3084" s="1"/>
      <c r="G3084" s="4"/>
      <c r="H3084" s="4"/>
    </row>
    <row r="3085" spans="1:8" x14ac:dyDescent="0.15">
      <c r="A3085" s="1"/>
      <c r="F3085" s="1"/>
      <c r="G3085" s="4"/>
      <c r="H3085" s="4"/>
    </row>
    <row r="3086" spans="1:8" x14ac:dyDescent="0.15">
      <c r="A3086" s="1"/>
      <c r="F3086" s="1"/>
      <c r="G3086" s="4"/>
      <c r="H3086" s="4"/>
    </row>
    <row r="3087" spans="1:8" x14ac:dyDescent="0.15">
      <c r="A3087" s="1"/>
      <c r="F3087" s="1"/>
      <c r="G3087" s="4"/>
      <c r="H3087" s="4"/>
    </row>
    <row r="3088" spans="1:8" x14ac:dyDescent="0.15">
      <c r="A3088" s="1"/>
      <c r="F3088" s="1"/>
      <c r="G3088" s="4"/>
      <c r="H3088" s="4"/>
    </row>
    <row r="3089" spans="1:8" x14ac:dyDescent="0.15">
      <c r="A3089" s="1"/>
      <c r="F3089" s="1"/>
      <c r="G3089" s="4"/>
      <c r="H3089" s="4"/>
    </row>
    <row r="3090" spans="1:8" x14ac:dyDescent="0.15">
      <c r="A3090" s="1"/>
      <c r="F3090" s="1"/>
      <c r="G3090" s="4"/>
      <c r="H3090" s="4"/>
    </row>
    <row r="3091" spans="1:8" x14ac:dyDescent="0.15">
      <c r="A3091" s="1"/>
      <c r="F3091" s="1"/>
      <c r="G3091" s="4"/>
      <c r="H3091" s="4"/>
    </row>
    <row r="3092" spans="1:8" x14ac:dyDescent="0.15">
      <c r="A3092" s="1"/>
      <c r="F3092" s="1"/>
      <c r="G3092" s="4"/>
      <c r="H3092" s="4"/>
    </row>
    <row r="3093" spans="1:8" x14ac:dyDescent="0.15">
      <c r="A3093" s="1"/>
      <c r="F3093" s="1"/>
      <c r="G3093" s="4"/>
      <c r="H3093" s="4"/>
    </row>
    <row r="3094" spans="1:8" x14ac:dyDescent="0.15">
      <c r="A3094" s="1"/>
      <c r="F3094" s="1"/>
      <c r="G3094" s="4"/>
      <c r="H3094" s="4"/>
    </row>
    <row r="3095" spans="1:8" x14ac:dyDescent="0.15">
      <c r="A3095" s="1"/>
      <c r="F3095" s="1"/>
      <c r="G3095" s="4"/>
      <c r="H3095" s="4"/>
    </row>
    <row r="3096" spans="1:8" x14ac:dyDescent="0.15">
      <c r="A3096" s="1"/>
      <c r="F3096" s="1"/>
      <c r="G3096" s="4"/>
      <c r="H3096" s="4"/>
    </row>
    <row r="3097" spans="1:8" x14ac:dyDescent="0.15">
      <c r="A3097" s="1"/>
      <c r="F3097" s="1"/>
      <c r="G3097" s="4"/>
      <c r="H3097" s="4"/>
    </row>
    <row r="3098" spans="1:8" x14ac:dyDescent="0.15">
      <c r="A3098" s="1"/>
      <c r="F3098" s="1"/>
      <c r="G3098" s="4"/>
      <c r="H3098" s="4"/>
    </row>
    <row r="3099" spans="1:8" x14ac:dyDescent="0.15">
      <c r="A3099" s="1"/>
      <c r="F3099" s="1"/>
      <c r="G3099" s="4"/>
      <c r="H3099" s="4"/>
    </row>
    <row r="3100" spans="1:8" x14ac:dyDescent="0.15">
      <c r="A3100" s="1"/>
      <c r="F3100" s="1"/>
      <c r="G3100" s="4"/>
      <c r="H3100" s="4"/>
    </row>
    <row r="3101" spans="1:8" x14ac:dyDescent="0.15">
      <c r="A3101" s="1"/>
      <c r="F3101" s="1"/>
      <c r="G3101" s="4"/>
      <c r="H3101" s="4"/>
    </row>
    <row r="3102" spans="1:8" x14ac:dyDescent="0.15">
      <c r="A3102" s="1"/>
      <c r="F3102" s="1"/>
      <c r="G3102" s="4"/>
      <c r="H3102" s="4"/>
    </row>
    <row r="3103" spans="1:8" x14ac:dyDescent="0.15">
      <c r="A3103" s="1"/>
      <c r="F3103" s="1"/>
      <c r="G3103" s="4"/>
      <c r="H3103" s="4"/>
    </row>
    <row r="3104" spans="1:8" x14ac:dyDescent="0.15">
      <c r="A3104" s="1"/>
      <c r="F3104" s="1"/>
      <c r="G3104" s="4"/>
      <c r="H3104" s="4"/>
    </row>
    <row r="3105" spans="1:8" x14ac:dyDescent="0.15">
      <c r="A3105" s="1"/>
      <c r="F3105" s="1"/>
      <c r="G3105" s="4"/>
      <c r="H3105" s="4"/>
    </row>
    <row r="3106" spans="1:8" x14ac:dyDescent="0.15">
      <c r="A3106" s="1"/>
      <c r="F3106" s="1"/>
      <c r="G3106" s="4"/>
      <c r="H3106" s="4"/>
    </row>
    <row r="3107" spans="1:8" x14ac:dyDescent="0.15">
      <c r="A3107" s="1"/>
      <c r="F3107" s="1"/>
      <c r="G3107" s="4"/>
      <c r="H3107" s="4"/>
    </row>
    <row r="3108" spans="1:8" x14ac:dyDescent="0.15">
      <c r="A3108" s="1"/>
      <c r="F3108" s="1"/>
      <c r="G3108" s="4"/>
      <c r="H3108" s="4"/>
    </row>
    <row r="3109" spans="1:8" x14ac:dyDescent="0.15">
      <c r="A3109" s="1"/>
      <c r="F3109" s="1"/>
      <c r="G3109" s="4"/>
      <c r="H3109" s="4"/>
    </row>
    <row r="3110" spans="1:8" x14ac:dyDescent="0.15">
      <c r="A3110" s="1"/>
      <c r="F3110" s="1"/>
      <c r="G3110" s="4"/>
      <c r="H3110" s="4"/>
    </row>
    <row r="3111" spans="1:8" x14ac:dyDescent="0.15">
      <c r="A3111" s="1"/>
      <c r="F3111" s="1"/>
      <c r="G3111" s="4"/>
      <c r="H3111" s="4"/>
    </row>
    <row r="3112" spans="1:8" x14ac:dyDescent="0.15">
      <c r="A3112" s="1"/>
      <c r="F3112" s="1"/>
      <c r="G3112" s="4"/>
      <c r="H3112" s="4"/>
    </row>
    <row r="3113" spans="1:8" x14ac:dyDescent="0.15">
      <c r="A3113" s="1"/>
      <c r="F3113" s="1"/>
      <c r="G3113" s="4"/>
      <c r="H3113" s="4"/>
    </row>
    <row r="3114" spans="1:8" x14ac:dyDescent="0.15">
      <c r="A3114" s="1"/>
      <c r="F3114" s="1"/>
      <c r="G3114" s="4"/>
      <c r="H3114" s="4"/>
    </row>
    <row r="3115" spans="1:8" x14ac:dyDescent="0.15">
      <c r="A3115" s="1"/>
      <c r="F3115" s="1"/>
      <c r="G3115" s="4"/>
      <c r="H3115" s="4"/>
    </row>
    <row r="3116" spans="1:8" x14ac:dyDescent="0.15">
      <c r="A3116" s="1"/>
      <c r="F3116" s="1"/>
      <c r="G3116" s="4"/>
      <c r="H3116" s="4"/>
    </row>
    <row r="3117" spans="1:8" x14ac:dyDescent="0.15">
      <c r="A3117" s="1"/>
      <c r="F3117" s="1"/>
      <c r="G3117" s="4"/>
      <c r="H3117" s="4"/>
    </row>
    <row r="3118" spans="1:8" x14ac:dyDescent="0.15">
      <c r="A3118" s="1"/>
      <c r="F3118" s="1"/>
      <c r="G3118" s="4"/>
      <c r="H3118" s="4"/>
    </row>
    <row r="3119" spans="1:8" x14ac:dyDescent="0.15">
      <c r="A3119" s="1"/>
      <c r="F3119" s="1"/>
      <c r="G3119" s="4"/>
      <c r="H3119" s="4"/>
    </row>
    <row r="3120" spans="1:8" x14ac:dyDescent="0.15">
      <c r="A3120" s="1"/>
      <c r="F3120" s="1"/>
      <c r="G3120" s="4"/>
      <c r="H3120" s="4"/>
    </row>
    <row r="3121" spans="1:8" x14ac:dyDescent="0.15">
      <c r="A3121" s="1"/>
      <c r="F3121" s="1"/>
      <c r="G3121" s="4"/>
      <c r="H3121" s="4"/>
    </row>
    <row r="3122" spans="1:8" x14ac:dyDescent="0.15">
      <c r="A3122" s="1"/>
      <c r="F3122" s="1"/>
      <c r="G3122" s="4"/>
      <c r="H3122" s="4"/>
    </row>
    <row r="3123" spans="1:8" x14ac:dyDescent="0.15">
      <c r="A3123" s="1"/>
      <c r="F3123" s="1"/>
      <c r="G3123" s="4"/>
      <c r="H3123" s="4"/>
    </row>
    <row r="3124" spans="1:8" x14ac:dyDescent="0.15">
      <c r="A3124" s="1"/>
      <c r="F3124" s="1"/>
      <c r="G3124" s="4"/>
      <c r="H3124" s="4"/>
    </row>
    <row r="3125" spans="1:8" x14ac:dyDescent="0.15">
      <c r="A3125" s="1"/>
      <c r="F3125" s="1"/>
      <c r="G3125" s="4"/>
      <c r="H3125" s="4"/>
    </row>
    <row r="3126" spans="1:8" x14ac:dyDescent="0.15">
      <c r="A3126" s="1"/>
      <c r="F3126" s="1"/>
      <c r="G3126" s="4"/>
      <c r="H3126" s="4"/>
    </row>
    <row r="3127" spans="1:8" x14ac:dyDescent="0.15">
      <c r="A3127" s="1"/>
      <c r="F3127" s="1"/>
      <c r="G3127" s="4"/>
      <c r="H3127" s="4"/>
    </row>
    <row r="3128" spans="1:8" x14ac:dyDescent="0.15">
      <c r="A3128" s="1"/>
      <c r="F3128" s="1"/>
      <c r="G3128" s="4"/>
      <c r="H3128" s="4"/>
    </row>
    <row r="3129" spans="1:8" x14ac:dyDescent="0.15">
      <c r="A3129" s="1"/>
      <c r="F3129" s="1"/>
      <c r="G3129" s="4"/>
      <c r="H3129" s="4"/>
    </row>
    <row r="3130" spans="1:8" x14ac:dyDescent="0.15">
      <c r="A3130" s="1"/>
      <c r="F3130" s="1"/>
      <c r="G3130" s="4"/>
      <c r="H3130" s="4"/>
    </row>
    <row r="3131" spans="1:8" x14ac:dyDescent="0.15">
      <c r="A3131" s="1"/>
      <c r="F3131" s="1"/>
      <c r="G3131" s="4"/>
      <c r="H3131" s="4"/>
    </row>
    <row r="3132" spans="1:8" x14ac:dyDescent="0.15">
      <c r="A3132" s="1"/>
      <c r="F3132" s="1"/>
      <c r="G3132" s="4"/>
      <c r="H3132" s="4"/>
    </row>
    <row r="3133" spans="1:8" x14ac:dyDescent="0.15">
      <c r="A3133" s="1"/>
      <c r="F3133" s="1"/>
      <c r="G3133" s="4"/>
      <c r="H3133" s="4"/>
    </row>
    <row r="3134" spans="1:8" x14ac:dyDescent="0.15">
      <c r="A3134" s="1"/>
      <c r="F3134" s="1"/>
      <c r="G3134" s="4"/>
      <c r="H3134" s="4"/>
    </row>
    <row r="3135" spans="1:8" x14ac:dyDescent="0.15">
      <c r="A3135" s="1"/>
      <c r="F3135" s="1"/>
      <c r="G3135" s="4"/>
      <c r="H3135" s="4"/>
    </row>
    <row r="3136" spans="1:8" x14ac:dyDescent="0.15">
      <c r="A3136" s="1"/>
      <c r="F3136" s="1"/>
      <c r="G3136" s="4"/>
      <c r="H3136" s="4"/>
    </row>
    <row r="3137" spans="1:8" x14ac:dyDescent="0.15">
      <c r="A3137" s="1"/>
      <c r="F3137" s="1"/>
      <c r="G3137" s="4"/>
      <c r="H3137" s="4"/>
    </row>
    <row r="3138" spans="1:8" x14ac:dyDescent="0.15">
      <c r="A3138" s="1"/>
      <c r="F3138" s="1"/>
      <c r="G3138" s="4"/>
      <c r="H3138" s="4"/>
    </row>
    <row r="3139" spans="1:8" x14ac:dyDescent="0.15">
      <c r="A3139" s="1"/>
      <c r="F3139" s="1"/>
      <c r="G3139" s="4"/>
      <c r="H3139" s="4"/>
    </row>
    <row r="3140" spans="1:8" x14ac:dyDescent="0.15">
      <c r="A3140" s="1"/>
      <c r="F3140" s="1"/>
      <c r="G3140" s="4"/>
      <c r="H3140" s="4"/>
    </row>
    <row r="3141" spans="1:8" x14ac:dyDescent="0.15">
      <c r="A3141" s="1"/>
      <c r="F3141" s="1"/>
      <c r="G3141" s="4"/>
      <c r="H3141" s="4"/>
    </row>
    <row r="3142" spans="1:8" x14ac:dyDescent="0.15">
      <c r="A3142" s="1"/>
      <c r="F3142" s="1"/>
      <c r="G3142" s="4"/>
      <c r="H3142" s="4"/>
    </row>
    <row r="3143" spans="1:8" x14ac:dyDescent="0.15">
      <c r="A3143" s="1"/>
      <c r="F3143" s="1"/>
      <c r="G3143" s="4"/>
      <c r="H3143" s="4"/>
    </row>
    <row r="3144" spans="1:8" x14ac:dyDescent="0.15">
      <c r="A3144" s="1"/>
      <c r="F3144" s="1"/>
      <c r="G3144" s="4"/>
      <c r="H3144" s="4"/>
    </row>
    <row r="3145" spans="1:8" x14ac:dyDescent="0.15">
      <c r="A3145" s="1"/>
      <c r="F3145" s="1"/>
      <c r="G3145" s="4"/>
      <c r="H3145" s="4"/>
    </row>
    <row r="3146" spans="1:8" x14ac:dyDescent="0.15">
      <c r="A3146" s="1"/>
      <c r="F3146" s="1"/>
      <c r="G3146" s="4"/>
      <c r="H3146" s="4"/>
    </row>
    <row r="3147" spans="1:8" x14ac:dyDescent="0.15">
      <c r="A3147" s="1"/>
      <c r="F3147" s="1"/>
      <c r="G3147" s="4"/>
      <c r="H3147" s="4"/>
    </row>
    <row r="3148" spans="1:8" x14ac:dyDescent="0.15">
      <c r="A3148" s="1"/>
      <c r="F3148" s="1"/>
      <c r="G3148" s="4"/>
      <c r="H3148" s="4"/>
    </row>
    <row r="3149" spans="1:8" x14ac:dyDescent="0.15">
      <c r="A3149" s="1"/>
      <c r="F3149" s="1"/>
      <c r="G3149" s="4"/>
      <c r="H3149" s="4"/>
    </row>
    <row r="3150" spans="1:8" x14ac:dyDescent="0.15">
      <c r="A3150" s="1"/>
      <c r="F3150" s="1"/>
      <c r="G3150" s="4"/>
      <c r="H3150" s="4"/>
    </row>
    <row r="3151" spans="1:8" x14ac:dyDescent="0.15">
      <c r="A3151" s="1"/>
      <c r="F3151" s="1"/>
      <c r="G3151" s="4"/>
      <c r="H3151" s="4"/>
    </row>
    <row r="3152" spans="1:8" x14ac:dyDescent="0.15">
      <c r="A3152" s="1"/>
      <c r="F3152" s="1"/>
      <c r="G3152" s="4"/>
      <c r="H3152" s="4"/>
    </row>
    <row r="3153" spans="1:8" x14ac:dyDescent="0.15">
      <c r="A3153" s="1"/>
      <c r="F3153" s="1"/>
      <c r="G3153" s="4"/>
      <c r="H3153" s="4"/>
    </row>
    <row r="3154" spans="1:8" x14ac:dyDescent="0.15">
      <c r="A3154" s="1"/>
      <c r="F3154" s="1"/>
      <c r="G3154" s="4"/>
      <c r="H3154" s="4"/>
    </row>
    <row r="3155" spans="1:8" x14ac:dyDescent="0.15">
      <c r="A3155" s="1"/>
      <c r="F3155" s="1"/>
      <c r="G3155" s="4"/>
      <c r="H3155" s="4"/>
    </row>
    <row r="3156" spans="1:8" x14ac:dyDescent="0.15">
      <c r="A3156" s="1"/>
      <c r="F3156" s="1"/>
      <c r="G3156" s="4"/>
      <c r="H3156" s="4"/>
    </row>
    <row r="3157" spans="1:8" x14ac:dyDescent="0.15">
      <c r="A3157" s="1"/>
      <c r="F3157" s="1"/>
      <c r="G3157" s="4"/>
      <c r="H3157" s="4"/>
    </row>
    <row r="3158" spans="1:8" x14ac:dyDescent="0.15">
      <c r="A3158" s="1"/>
      <c r="F3158" s="1"/>
      <c r="G3158" s="4"/>
      <c r="H3158" s="4"/>
    </row>
    <row r="3159" spans="1:8" x14ac:dyDescent="0.15">
      <c r="A3159" s="1"/>
      <c r="F3159" s="1"/>
      <c r="G3159" s="4"/>
      <c r="H3159" s="4"/>
    </row>
    <row r="3160" spans="1:8" x14ac:dyDescent="0.15">
      <c r="A3160" s="1"/>
      <c r="F3160" s="1"/>
      <c r="G3160" s="4"/>
      <c r="H3160" s="4"/>
    </row>
    <row r="3161" spans="1:8" x14ac:dyDescent="0.15">
      <c r="A3161" s="1"/>
      <c r="F3161" s="1"/>
      <c r="G3161" s="4"/>
      <c r="H3161" s="4"/>
    </row>
    <row r="3162" spans="1:8" x14ac:dyDescent="0.15">
      <c r="A3162" s="1"/>
      <c r="F3162" s="1"/>
      <c r="G3162" s="4"/>
      <c r="H3162" s="4"/>
    </row>
    <row r="3163" spans="1:8" x14ac:dyDescent="0.15">
      <c r="A3163" s="1"/>
      <c r="F3163" s="1"/>
      <c r="G3163" s="4"/>
      <c r="H3163" s="4"/>
    </row>
    <row r="3164" spans="1:8" x14ac:dyDescent="0.15">
      <c r="A3164" s="1"/>
      <c r="F3164" s="1"/>
      <c r="G3164" s="4"/>
      <c r="H3164" s="4"/>
    </row>
    <row r="3165" spans="1:8" x14ac:dyDescent="0.15">
      <c r="A3165" s="1"/>
      <c r="F3165" s="1"/>
      <c r="G3165" s="4"/>
      <c r="H3165" s="4"/>
    </row>
    <row r="3166" spans="1:8" x14ac:dyDescent="0.15">
      <c r="A3166" s="1"/>
      <c r="F3166" s="1"/>
      <c r="G3166" s="4"/>
      <c r="H3166" s="4"/>
    </row>
    <row r="3167" spans="1:8" x14ac:dyDescent="0.15">
      <c r="A3167" s="1"/>
      <c r="F3167" s="1"/>
      <c r="G3167" s="4"/>
      <c r="H3167" s="4"/>
    </row>
    <row r="3168" spans="1:8" x14ac:dyDescent="0.15">
      <c r="A3168" s="1"/>
      <c r="F3168" s="1"/>
      <c r="G3168" s="4"/>
      <c r="H3168" s="4"/>
    </row>
    <row r="3169" spans="1:8" x14ac:dyDescent="0.15">
      <c r="A3169" s="1"/>
      <c r="F3169" s="1"/>
      <c r="G3169" s="4"/>
      <c r="H3169" s="4"/>
    </row>
    <row r="3170" spans="1:8" x14ac:dyDescent="0.15">
      <c r="A3170" s="1"/>
      <c r="F3170" s="1"/>
      <c r="G3170" s="4"/>
      <c r="H3170" s="4"/>
    </row>
    <row r="3171" spans="1:8" x14ac:dyDescent="0.15">
      <c r="A3171" s="1"/>
      <c r="F3171" s="1"/>
      <c r="G3171" s="4"/>
      <c r="H3171" s="4"/>
    </row>
    <row r="3172" spans="1:8" x14ac:dyDescent="0.15">
      <c r="A3172" s="1"/>
      <c r="F3172" s="1"/>
      <c r="G3172" s="4"/>
      <c r="H3172" s="4"/>
    </row>
    <row r="3173" spans="1:8" x14ac:dyDescent="0.15">
      <c r="A3173" s="1"/>
      <c r="F3173" s="1"/>
      <c r="G3173" s="4"/>
      <c r="H3173" s="4"/>
    </row>
    <row r="3174" spans="1:8" x14ac:dyDescent="0.15">
      <c r="A3174" s="1"/>
      <c r="F3174" s="1"/>
      <c r="G3174" s="4"/>
      <c r="H3174" s="4"/>
    </row>
    <row r="3175" spans="1:8" x14ac:dyDescent="0.15">
      <c r="A3175" s="1"/>
      <c r="F3175" s="1"/>
      <c r="G3175" s="4"/>
      <c r="H3175" s="4"/>
    </row>
    <row r="3176" spans="1:8" x14ac:dyDescent="0.15">
      <c r="A3176" s="1"/>
      <c r="F3176" s="1"/>
      <c r="G3176" s="4"/>
      <c r="H3176" s="4"/>
    </row>
    <row r="3177" spans="1:8" x14ac:dyDescent="0.15">
      <c r="A3177" s="1"/>
      <c r="F3177" s="1"/>
      <c r="G3177" s="4"/>
      <c r="H3177" s="4"/>
    </row>
    <row r="3178" spans="1:8" x14ac:dyDescent="0.15">
      <c r="A3178" s="1"/>
      <c r="F3178" s="1"/>
      <c r="G3178" s="4"/>
      <c r="H3178" s="4"/>
    </row>
    <row r="3179" spans="1:8" x14ac:dyDescent="0.15">
      <c r="A3179" s="1"/>
      <c r="F3179" s="1"/>
      <c r="G3179" s="4"/>
      <c r="H3179" s="4"/>
    </row>
    <row r="3180" spans="1:8" x14ac:dyDescent="0.15">
      <c r="A3180" s="1"/>
      <c r="F3180" s="1"/>
      <c r="G3180" s="4"/>
      <c r="H3180" s="4"/>
    </row>
    <row r="3181" spans="1:8" x14ac:dyDescent="0.15">
      <c r="A3181" s="1"/>
      <c r="F3181" s="1"/>
      <c r="G3181" s="4"/>
      <c r="H3181" s="4"/>
    </row>
    <row r="3182" spans="1:8" x14ac:dyDescent="0.15">
      <c r="A3182" s="1"/>
      <c r="F3182" s="1"/>
      <c r="G3182" s="4"/>
      <c r="H3182" s="4"/>
    </row>
    <row r="3183" spans="1:8" x14ac:dyDescent="0.15">
      <c r="A3183" s="1"/>
      <c r="F3183" s="1"/>
      <c r="G3183" s="4"/>
      <c r="H3183" s="4"/>
    </row>
    <row r="3184" spans="1:8" x14ac:dyDescent="0.15">
      <c r="A3184" s="1"/>
      <c r="F3184" s="1"/>
      <c r="G3184" s="4"/>
      <c r="H3184" s="4"/>
    </row>
    <row r="3185" spans="1:8" x14ac:dyDescent="0.15">
      <c r="A3185" s="1"/>
      <c r="F3185" s="1"/>
      <c r="G3185" s="4"/>
      <c r="H3185" s="4"/>
    </row>
    <row r="3186" spans="1:8" x14ac:dyDescent="0.15">
      <c r="A3186" s="1"/>
      <c r="F3186" s="1"/>
      <c r="G3186" s="4"/>
      <c r="H3186" s="4"/>
    </row>
    <row r="3187" spans="1:8" x14ac:dyDescent="0.15">
      <c r="A3187" s="1"/>
      <c r="F3187" s="1"/>
      <c r="G3187" s="4"/>
      <c r="H3187" s="4"/>
    </row>
    <row r="3188" spans="1:8" x14ac:dyDescent="0.15">
      <c r="A3188" s="1"/>
      <c r="F3188" s="1"/>
      <c r="G3188" s="4"/>
      <c r="H3188" s="4"/>
    </row>
    <row r="3189" spans="1:8" x14ac:dyDescent="0.15">
      <c r="A3189" s="1"/>
      <c r="F3189" s="1"/>
      <c r="G3189" s="4"/>
      <c r="H3189" s="4"/>
    </row>
    <row r="3190" spans="1:8" x14ac:dyDescent="0.15">
      <c r="A3190" s="1"/>
      <c r="F3190" s="1"/>
      <c r="G3190" s="4"/>
      <c r="H3190" s="4"/>
    </row>
    <row r="3191" spans="1:8" x14ac:dyDescent="0.15">
      <c r="A3191" s="1"/>
      <c r="F3191" s="1"/>
      <c r="G3191" s="4"/>
      <c r="H3191" s="4"/>
    </row>
    <row r="3192" spans="1:8" x14ac:dyDescent="0.15">
      <c r="A3192" s="1"/>
      <c r="F3192" s="1"/>
      <c r="G3192" s="4"/>
      <c r="H3192" s="4"/>
    </row>
    <row r="3193" spans="1:8" x14ac:dyDescent="0.15">
      <c r="A3193" s="1"/>
      <c r="F3193" s="1"/>
      <c r="G3193" s="4"/>
      <c r="H3193" s="4"/>
    </row>
    <row r="3194" spans="1:8" x14ac:dyDescent="0.15">
      <c r="A3194" s="1"/>
      <c r="F3194" s="1"/>
      <c r="G3194" s="4"/>
      <c r="H3194" s="4"/>
    </row>
    <row r="3195" spans="1:8" x14ac:dyDescent="0.15">
      <c r="A3195" s="1"/>
      <c r="F3195" s="1"/>
      <c r="G3195" s="4"/>
      <c r="H3195" s="4"/>
    </row>
    <row r="3196" spans="1:8" x14ac:dyDescent="0.15">
      <c r="A3196" s="1"/>
      <c r="F3196" s="1"/>
      <c r="G3196" s="4"/>
      <c r="H3196" s="4"/>
    </row>
    <row r="3197" spans="1:8" x14ac:dyDescent="0.15">
      <c r="A3197" s="1"/>
      <c r="F3197" s="1"/>
      <c r="G3197" s="4"/>
      <c r="H3197" s="4"/>
    </row>
    <row r="3198" spans="1:8" x14ac:dyDescent="0.15">
      <c r="A3198" s="1"/>
      <c r="F3198" s="1"/>
      <c r="G3198" s="4"/>
      <c r="H3198" s="4"/>
    </row>
    <row r="3199" spans="1:8" x14ac:dyDescent="0.15">
      <c r="A3199" s="1"/>
      <c r="F3199" s="1"/>
      <c r="G3199" s="4"/>
      <c r="H3199" s="4"/>
    </row>
    <row r="3200" spans="1:8" x14ac:dyDescent="0.15">
      <c r="A3200" s="1"/>
      <c r="F3200" s="1"/>
      <c r="G3200" s="4"/>
      <c r="H3200" s="4"/>
    </row>
    <row r="3201" spans="1:8" x14ac:dyDescent="0.15">
      <c r="A3201" s="1"/>
      <c r="F3201" s="1"/>
      <c r="G3201" s="4"/>
      <c r="H3201" s="4"/>
    </row>
    <row r="3202" spans="1:8" x14ac:dyDescent="0.15">
      <c r="A3202" s="1"/>
      <c r="F3202" s="1"/>
      <c r="G3202" s="4"/>
      <c r="H3202" s="4"/>
    </row>
    <row r="3203" spans="1:8" x14ac:dyDescent="0.15">
      <c r="A3203" s="1"/>
      <c r="F3203" s="1"/>
      <c r="G3203" s="4"/>
      <c r="H3203" s="4"/>
    </row>
    <row r="3204" spans="1:8" x14ac:dyDescent="0.15">
      <c r="A3204" s="1"/>
      <c r="F3204" s="1"/>
      <c r="G3204" s="4"/>
      <c r="H3204" s="4"/>
    </row>
    <row r="3205" spans="1:8" x14ac:dyDescent="0.15">
      <c r="A3205" s="1"/>
      <c r="F3205" s="1"/>
      <c r="G3205" s="4"/>
      <c r="H3205" s="4"/>
    </row>
    <row r="3206" spans="1:8" x14ac:dyDescent="0.15">
      <c r="A3206" s="1"/>
      <c r="F3206" s="1"/>
      <c r="G3206" s="4"/>
      <c r="H3206" s="4"/>
    </row>
    <row r="3207" spans="1:8" x14ac:dyDescent="0.15">
      <c r="A3207" s="1"/>
      <c r="F3207" s="1"/>
      <c r="G3207" s="4"/>
      <c r="H3207" s="4"/>
    </row>
    <row r="3208" spans="1:8" x14ac:dyDescent="0.15">
      <c r="A3208" s="1"/>
      <c r="F3208" s="1"/>
      <c r="G3208" s="4"/>
      <c r="H3208" s="4"/>
    </row>
    <row r="3209" spans="1:8" x14ac:dyDescent="0.15">
      <c r="A3209" s="1"/>
      <c r="F3209" s="1"/>
      <c r="G3209" s="4"/>
      <c r="H3209" s="4"/>
    </row>
    <row r="3210" spans="1:8" x14ac:dyDescent="0.15">
      <c r="A3210" s="1"/>
      <c r="F3210" s="1"/>
      <c r="G3210" s="4"/>
      <c r="H3210" s="4"/>
    </row>
    <row r="3211" spans="1:8" x14ac:dyDescent="0.15">
      <c r="A3211" s="1"/>
      <c r="F3211" s="1"/>
      <c r="G3211" s="4"/>
      <c r="H3211" s="4"/>
    </row>
    <row r="3212" spans="1:8" x14ac:dyDescent="0.15">
      <c r="A3212" s="1"/>
      <c r="F3212" s="1"/>
      <c r="G3212" s="4"/>
      <c r="H3212" s="4"/>
    </row>
    <row r="3213" spans="1:8" x14ac:dyDescent="0.15">
      <c r="A3213" s="1"/>
      <c r="F3213" s="1"/>
      <c r="G3213" s="4"/>
      <c r="H3213" s="4"/>
    </row>
    <row r="3214" spans="1:8" x14ac:dyDescent="0.15">
      <c r="A3214" s="1"/>
      <c r="F3214" s="1"/>
      <c r="G3214" s="4"/>
      <c r="H3214" s="4"/>
    </row>
    <row r="3215" spans="1:8" x14ac:dyDescent="0.15">
      <c r="A3215" s="1"/>
      <c r="F3215" s="1"/>
      <c r="G3215" s="4"/>
      <c r="H3215" s="4"/>
    </row>
    <row r="3216" spans="1:8" x14ac:dyDescent="0.15">
      <c r="A3216" s="1"/>
      <c r="F3216" s="1"/>
      <c r="G3216" s="4"/>
      <c r="H3216" s="4"/>
    </row>
    <row r="3217" spans="1:8" x14ac:dyDescent="0.15">
      <c r="A3217" s="1"/>
      <c r="F3217" s="1"/>
      <c r="G3217" s="4"/>
      <c r="H3217" s="4"/>
    </row>
    <row r="3218" spans="1:8" x14ac:dyDescent="0.15">
      <c r="A3218" s="1"/>
      <c r="F3218" s="1"/>
      <c r="G3218" s="4"/>
      <c r="H3218" s="4"/>
    </row>
    <row r="3219" spans="1:8" x14ac:dyDescent="0.15">
      <c r="A3219" s="1"/>
      <c r="F3219" s="1"/>
      <c r="G3219" s="4"/>
      <c r="H3219" s="4"/>
    </row>
    <row r="3220" spans="1:8" x14ac:dyDescent="0.15">
      <c r="A3220" s="1"/>
      <c r="F3220" s="1"/>
      <c r="G3220" s="4"/>
      <c r="H3220" s="4"/>
    </row>
    <row r="3221" spans="1:8" x14ac:dyDescent="0.15">
      <c r="A3221" s="1"/>
      <c r="F3221" s="1"/>
      <c r="G3221" s="4"/>
      <c r="H3221" s="4"/>
    </row>
    <row r="3222" spans="1:8" x14ac:dyDescent="0.15">
      <c r="A3222" s="1"/>
      <c r="F3222" s="1"/>
      <c r="G3222" s="4"/>
      <c r="H3222" s="4"/>
    </row>
    <row r="3223" spans="1:8" x14ac:dyDescent="0.15">
      <c r="A3223" s="1"/>
      <c r="F3223" s="1"/>
      <c r="G3223" s="4"/>
      <c r="H3223" s="4"/>
    </row>
    <row r="3224" spans="1:8" x14ac:dyDescent="0.15">
      <c r="A3224" s="1"/>
      <c r="F3224" s="1"/>
      <c r="G3224" s="4"/>
      <c r="H3224" s="4"/>
    </row>
    <row r="3225" spans="1:8" x14ac:dyDescent="0.15">
      <c r="A3225" s="1"/>
      <c r="F3225" s="1"/>
      <c r="G3225" s="4"/>
      <c r="H3225" s="4"/>
    </row>
    <row r="3226" spans="1:8" x14ac:dyDescent="0.15">
      <c r="A3226" s="1"/>
      <c r="F3226" s="1"/>
      <c r="G3226" s="4"/>
      <c r="H3226" s="4"/>
    </row>
    <row r="3227" spans="1:8" x14ac:dyDescent="0.15">
      <c r="A3227" s="1"/>
      <c r="F3227" s="1"/>
      <c r="G3227" s="4"/>
      <c r="H3227" s="4"/>
    </row>
    <row r="3228" spans="1:8" x14ac:dyDescent="0.15">
      <c r="A3228" s="1"/>
      <c r="F3228" s="1"/>
      <c r="G3228" s="4"/>
      <c r="H3228" s="4"/>
    </row>
    <row r="3229" spans="1:8" x14ac:dyDescent="0.15">
      <c r="A3229" s="1"/>
      <c r="F3229" s="1"/>
      <c r="G3229" s="4"/>
      <c r="H3229" s="4"/>
    </row>
    <row r="3230" spans="1:8" x14ac:dyDescent="0.15">
      <c r="A3230" s="1"/>
      <c r="F3230" s="1"/>
      <c r="G3230" s="4"/>
      <c r="H3230" s="4"/>
    </row>
    <row r="3231" spans="1:8" x14ac:dyDescent="0.15">
      <c r="A3231" s="1"/>
      <c r="F3231" s="1"/>
      <c r="G3231" s="4"/>
      <c r="H3231" s="4"/>
    </row>
    <row r="3232" spans="1:8" x14ac:dyDescent="0.15">
      <c r="A3232" s="1"/>
      <c r="F3232" s="1"/>
      <c r="G3232" s="4"/>
      <c r="H3232" s="4"/>
    </row>
    <row r="3233" spans="1:8" x14ac:dyDescent="0.15">
      <c r="A3233" s="1"/>
      <c r="F3233" s="1"/>
      <c r="G3233" s="4"/>
      <c r="H3233" s="4"/>
    </row>
    <row r="3234" spans="1:8" x14ac:dyDescent="0.15">
      <c r="A3234" s="1"/>
      <c r="F3234" s="1"/>
      <c r="G3234" s="4"/>
      <c r="H3234" s="4"/>
    </row>
    <row r="3235" spans="1:8" x14ac:dyDescent="0.15">
      <c r="A3235" s="1"/>
      <c r="F3235" s="1"/>
      <c r="G3235" s="4"/>
      <c r="H3235" s="4"/>
    </row>
    <row r="3236" spans="1:8" x14ac:dyDescent="0.15">
      <c r="A3236" s="1"/>
      <c r="F3236" s="1"/>
      <c r="G3236" s="4"/>
      <c r="H3236" s="4"/>
    </row>
    <row r="3237" spans="1:8" x14ac:dyDescent="0.15">
      <c r="A3237" s="1"/>
      <c r="F3237" s="1"/>
      <c r="G3237" s="4"/>
      <c r="H3237" s="4"/>
    </row>
    <row r="3238" spans="1:8" x14ac:dyDescent="0.15">
      <c r="A3238" s="1"/>
      <c r="F3238" s="1"/>
      <c r="G3238" s="4"/>
      <c r="H3238" s="4"/>
    </row>
    <row r="3239" spans="1:8" x14ac:dyDescent="0.15">
      <c r="A3239" s="1"/>
      <c r="F3239" s="1"/>
      <c r="G3239" s="4"/>
      <c r="H3239" s="4"/>
    </row>
    <row r="3240" spans="1:8" x14ac:dyDescent="0.15">
      <c r="A3240" s="1"/>
      <c r="F3240" s="1"/>
      <c r="G3240" s="4"/>
      <c r="H3240" s="4"/>
    </row>
    <row r="3241" spans="1:8" x14ac:dyDescent="0.15">
      <c r="A3241" s="1"/>
      <c r="F3241" s="1"/>
      <c r="G3241" s="4"/>
      <c r="H3241" s="4"/>
    </row>
    <row r="3242" spans="1:8" x14ac:dyDescent="0.15">
      <c r="A3242" s="1"/>
      <c r="F3242" s="1"/>
      <c r="G3242" s="4"/>
      <c r="H3242" s="4"/>
    </row>
    <row r="3243" spans="1:8" x14ac:dyDescent="0.15">
      <c r="A3243" s="1"/>
      <c r="F3243" s="1"/>
      <c r="G3243" s="4"/>
      <c r="H3243" s="4"/>
    </row>
    <row r="3244" spans="1:8" x14ac:dyDescent="0.15">
      <c r="A3244" s="1"/>
      <c r="F3244" s="1"/>
      <c r="G3244" s="4"/>
      <c r="H3244" s="4"/>
    </row>
    <row r="3245" spans="1:8" x14ac:dyDescent="0.15">
      <c r="A3245" s="1"/>
      <c r="F3245" s="1"/>
      <c r="G3245" s="4"/>
      <c r="H3245" s="4"/>
    </row>
    <row r="3246" spans="1:8" x14ac:dyDescent="0.15">
      <c r="A3246" s="1"/>
      <c r="F3246" s="1"/>
      <c r="G3246" s="4"/>
      <c r="H3246" s="4"/>
    </row>
    <row r="3247" spans="1:8" x14ac:dyDescent="0.15">
      <c r="A3247" s="1"/>
      <c r="F3247" s="1"/>
      <c r="G3247" s="4"/>
      <c r="H3247" s="4"/>
    </row>
    <row r="3248" spans="1:8" x14ac:dyDescent="0.15">
      <c r="A3248" s="1"/>
      <c r="F3248" s="1"/>
      <c r="G3248" s="4"/>
      <c r="H3248" s="4"/>
    </row>
    <row r="3249" spans="1:8" x14ac:dyDescent="0.15">
      <c r="A3249" s="1"/>
      <c r="F3249" s="1"/>
      <c r="G3249" s="4"/>
      <c r="H3249" s="4"/>
    </row>
    <row r="3250" spans="1:8" x14ac:dyDescent="0.15">
      <c r="A3250" s="1"/>
      <c r="F3250" s="1"/>
      <c r="G3250" s="4"/>
      <c r="H3250" s="4"/>
    </row>
    <row r="3251" spans="1:8" x14ac:dyDescent="0.15">
      <c r="A3251" s="1"/>
      <c r="F3251" s="1"/>
      <c r="G3251" s="4"/>
      <c r="H3251" s="4"/>
    </row>
    <row r="3252" spans="1:8" x14ac:dyDescent="0.15">
      <c r="A3252" s="1"/>
      <c r="F3252" s="1"/>
      <c r="G3252" s="4"/>
      <c r="H3252" s="4"/>
    </row>
    <row r="3253" spans="1:8" x14ac:dyDescent="0.15">
      <c r="A3253" s="1"/>
      <c r="F3253" s="1"/>
      <c r="G3253" s="4"/>
      <c r="H3253" s="4"/>
    </row>
    <row r="3254" spans="1:8" x14ac:dyDescent="0.15">
      <c r="A3254" s="1"/>
      <c r="F3254" s="1"/>
      <c r="G3254" s="4"/>
      <c r="H3254" s="4"/>
    </row>
    <row r="3255" spans="1:8" x14ac:dyDescent="0.15">
      <c r="A3255" s="1"/>
      <c r="F3255" s="1"/>
      <c r="G3255" s="4"/>
      <c r="H3255" s="4"/>
    </row>
    <row r="3256" spans="1:8" x14ac:dyDescent="0.15">
      <c r="A3256" s="1"/>
      <c r="F3256" s="1"/>
      <c r="G3256" s="4"/>
      <c r="H3256" s="4"/>
    </row>
    <row r="3257" spans="1:8" x14ac:dyDescent="0.15">
      <c r="A3257" s="1"/>
      <c r="F3257" s="1"/>
      <c r="G3257" s="4"/>
      <c r="H3257" s="4"/>
    </row>
    <row r="3258" spans="1:8" x14ac:dyDescent="0.15">
      <c r="A3258" s="1"/>
      <c r="F3258" s="1"/>
      <c r="G3258" s="4"/>
      <c r="H3258" s="4"/>
    </row>
    <row r="3259" spans="1:8" x14ac:dyDescent="0.15">
      <c r="A3259" s="1"/>
      <c r="F3259" s="1"/>
      <c r="G3259" s="4"/>
      <c r="H3259" s="4"/>
    </row>
    <row r="3260" spans="1:8" x14ac:dyDescent="0.15">
      <c r="A3260" s="1"/>
      <c r="F3260" s="1"/>
      <c r="G3260" s="4"/>
      <c r="H3260" s="4"/>
    </row>
    <row r="3261" spans="1:8" x14ac:dyDescent="0.15">
      <c r="A3261" s="1"/>
      <c r="F3261" s="1"/>
      <c r="G3261" s="4"/>
      <c r="H3261" s="4"/>
    </row>
    <row r="3262" spans="1:8" x14ac:dyDescent="0.15">
      <c r="A3262" s="1"/>
      <c r="F3262" s="1"/>
      <c r="G3262" s="4"/>
      <c r="H3262" s="4"/>
    </row>
    <row r="3263" spans="1:8" x14ac:dyDescent="0.15">
      <c r="A3263" s="1"/>
      <c r="F3263" s="1"/>
      <c r="G3263" s="4"/>
      <c r="H3263" s="4"/>
    </row>
    <row r="3264" spans="1:8" x14ac:dyDescent="0.15">
      <c r="A3264" s="1"/>
      <c r="F3264" s="1"/>
      <c r="G3264" s="4"/>
      <c r="H3264" s="4"/>
    </row>
    <row r="3265" spans="1:8" x14ac:dyDescent="0.15">
      <c r="A3265" s="1"/>
      <c r="F3265" s="1"/>
      <c r="G3265" s="4"/>
      <c r="H3265" s="4"/>
    </row>
    <row r="3266" spans="1:8" x14ac:dyDescent="0.15">
      <c r="A3266" s="1"/>
      <c r="F3266" s="1"/>
      <c r="G3266" s="4"/>
      <c r="H3266" s="4"/>
    </row>
    <row r="3267" spans="1:8" x14ac:dyDescent="0.15">
      <c r="A3267" s="1"/>
      <c r="F3267" s="1"/>
      <c r="G3267" s="4"/>
      <c r="H3267" s="4"/>
    </row>
    <row r="3268" spans="1:8" x14ac:dyDescent="0.15">
      <c r="A3268" s="1"/>
      <c r="F3268" s="1"/>
      <c r="G3268" s="4"/>
      <c r="H3268" s="4"/>
    </row>
    <row r="3269" spans="1:8" x14ac:dyDescent="0.15">
      <c r="A3269" s="1"/>
      <c r="F3269" s="1"/>
      <c r="G3269" s="4"/>
      <c r="H3269" s="4"/>
    </row>
    <row r="3270" spans="1:8" x14ac:dyDescent="0.15">
      <c r="A3270" s="1"/>
      <c r="F3270" s="1"/>
      <c r="G3270" s="4"/>
      <c r="H3270" s="4"/>
    </row>
    <row r="3271" spans="1:8" x14ac:dyDescent="0.15">
      <c r="A3271" s="1"/>
      <c r="F3271" s="1"/>
      <c r="G3271" s="4"/>
      <c r="H3271" s="4"/>
    </row>
    <row r="3272" spans="1:8" x14ac:dyDescent="0.15">
      <c r="A3272" s="1"/>
      <c r="F3272" s="1"/>
      <c r="G3272" s="4"/>
      <c r="H3272" s="4"/>
    </row>
    <row r="3273" spans="1:8" x14ac:dyDescent="0.15">
      <c r="A3273" s="1"/>
      <c r="F3273" s="1"/>
      <c r="G3273" s="4"/>
      <c r="H3273" s="4"/>
    </row>
    <row r="3274" spans="1:8" x14ac:dyDescent="0.15">
      <c r="A3274" s="1"/>
      <c r="F3274" s="1"/>
      <c r="G3274" s="4"/>
      <c r="H3274" s="4"/>
    </row>
    <row r="3275" spans="1:8" x14ac:dyDescent="0.15">
      <c r="A3275" s="1"/>
      <c r="F3275" s="1"/>
      <c r="G3275" s="4"/>
      <c r="H3275" s="4"/>
    </row>
    <row r="3276" spans="1:8" x14ac:dyDescent="0.15">
      <c r="A3276" s="1"/>
      <c r="F3276" s="1"/>
      <c r="G3276" s="4"/>
      <c r="H3276" s="4"/>
    </row>
    <row r="3277" spans="1:8" x14ac:dyDescent="0.15">
      <c r="A3277" s="1"/>
      <c r="F3277" s="1"/>
      <c r="G3277" s="4"/>
      <c r="H3277" s="4"/>
    </row>
    <row r="3278" spans="1:8" x14ac:dyDescent="0.15">
      <c r="A3278" s="1"/>
      <c r="F3278" s="1"/>
      <c r="G3278" s="4"/>
      <c r="H3278" s="4"/>
    </row>
    <row r="3279" spans="1:8" x14ac:dyDescent="0.15">
      <c r="A3279" s="1"/>
      <c r="F3279" s="1"/>
      <c r="G3279" s="4"/>
      <c r="H3279" s="4"/>
    </row>
    <row r="3280" spans="1:8" x14ac:dyDescent="0.15">
      <c r="A3280" s="1"/>
      <c r="F3280" s="1"/>
      <c r="G3280" s="4"/>
      <c r="H3280" s="4"/>
    </row>
    <row r="3281" spans="1:8" x14ac:dyDescent="0.15">
      <c r="A3281" s="1"/>
      <c r="F3281" s="1"/>
      <c r="G3281" s="4"/>
      <c r="H3281" s="4"/>
    </row>
    <row r="3282" spans="1:8" x14ac:dyDescent="0.15">
      <c r="A3282" s="1"/>
      <c r="F3282" s="1"/>
      <c r="G3282" s="4"/>
      <c r="H3282" s="4"/>
    </row>
    <row r="3283" spans="1:8" x14ac:dyDescent="0.15">
      <c r="A3283" s="1"/>
      <c r="F3283" s="1"/>
      <c r="G3283" s="4"/>
      <c r="H3283" s="4"/>
    </row>
    <row r="3284" spans="1:8" x14ac:dyDescent="0.15">
      <c r="A3284" s="1"/>
      <c r="F3284" s="1"/>
      <c r="G3284" s="4"/>
      <c r="H3284" s="4"/>
    </row>
    <row r="3285" spans="1:8" x14ac:dyDescent="0.15">
      <c r="A3285" s="1"/>
      <c r="F3285" s="1"/>
      <c r="G3285" s="4"/>
      <c r="H3285" s="4"/>
    </row>
    <row r="3286" spans="1:8" x14ac:dyDescent="0.15">
      <c r="A3286" s="1"/>
      <c r="F3286" s="1"/>
      <c r="G3286" s="4"/>
      <c r="H3286" s="4"/>
    </row>
    <row r="3287" spans="1:8" x14ac:dyDescent="0.15">
      <c r="A3287" s="1"/>
      <c r="F3287" s="1"/>
      <c r="G3287" s="4"/>
      <c r="H3287" s="4"/>
    </row>
    <row r="3288" spans="1:8" x14ac:dyDescent="0.15">
      <c r="A3288" s="1"/>
      <c r="F3288" s="1"/>
      <c r="G3288" s="4"/>
      <c r="H3288" s="4"/>
    </row>
    <row r="3289" spans="1:8" x14ac:dyDescent="0.15">
      <c r="A3289" s="1"/>
      <c r="F3289" s="1"/>
      <c r="G3289" s="4"/>
      <c r="H3289" s="4"/>
    </row>
    <row r="3290" spans="1:8" x14ac:dyDescent="0.15">
      <c r="A3290" s="1"/>
      <c r="F3290" s="1"/>
      <c r="G3290" s="4"/>
      <c r="H3290" s="4"/>
    </row>
    <row r="3291" spans="1:8" x14ac:dyDescent="0.15">
      <c r="A3291" s="1"/>
      <c r="F3291" s="1"/>
      <c r="G3291" s="4"/>
      <c r="H3291" s="4"/>
    </row>
    <row r="3292" spans="1:8" x14ac:dyDescent="0.15">
      <c r="A3292" s="1"/>
      <c r="F3292" s="1"/>
      <c r="G3292" s="4"/>
      <c r="H3292" s="4"/>
    </row>
    <row r="3293" spans="1:8" x14ac:dyDescent="0.15">
      <c r="A3293" s="1"/>
      <c r="F3293" s="1"/>
      <c r="G3293" s="4"/>
      <c r="H3293" s="4"/>
    </row>
    <row r="3294" spans="1:8" x14ac:dyDescent="0.15">
      <c r="A3294" s="1"/>
      <c r="F3294" s="1"/>
      <c r="G3294" s="4"/>
      <c r="H3294" s="4"/>
    </row>
    <row r="3295" spans="1:8" x14ac:dyDescent="0.15">
      <c r="A3295" s="1"/>
      <c r="F3295" s="1"/>
      <c r="G3295" s="4"/>
      <c r="H3295" s="4"/>
    </row>
    <row r="3296" spans="1:8" x14ac:dyDescent="0.15">
      <c r="A3296" s="1"/>
      <c r="F3296" s="1"/>
      <c r="G3296" s="4"/>
      <c r="H3296" s="4"/>
    </row>
    <row r="3297" spans="1:8" x14ac:dyDescent="0.15">
      <c r="A3297" s="1"/>
      <c r="F3297" s="1"/>
      <c r="G3297" s="4"/>
      <c r="H3297" s="4"/>
    </row>
    <row r="3298" spans="1:8" x14ac:dyDescent="0.15">
      <c r="A3298" s="1"/>
      <c r="F3298" s="1"/>
      <c r="G3298" s="4"/>
      <c r="H3298" s="4"/>
    </row>
    <row r="3299" spans="1:8" x14ac:dyDescent="0.15">
      <c r="A3299" s="1"/>
      <c r="F3299" s="1"/>
      <c r="G3299" s="4"/>
      <c r="H3299" s="4"/>
    </row>
    <row r="3300" spans="1:8" x14ac:dyDescent="0.15">
      <c r="A3300" s="1"/>
      <c r="F3300" s="1"/>
      <c r="G3300" s="4"/>
      <c r="H3300" s="4"/>
    </row>
    <row r="3301" spans="1:8" x14ac:dyDescent="0.15">
      <c r="A3301" s="1"/>
      <c r="F3301" s="1"/>
      <c r="G3301" s="4"/>
      <c r="H3301" s="4"/>
    </row>
    <row r="3302" spans="1:8" x14ac:dyDescent="0.15">
      <c r="A3302" s="1"/>
      <c r="F3302" s="1"/>
      <c r="G3302" s="4"/>
      <c r="H3302" s="4"/>
    </row>
    <row r="3303" spans="1:8" x14ac:dyDescent="0.15">
      <c r="A3303" s="1"/>
      <c r="F3303" s="1"/>
      <c r="G3303" s="4"/>
      <c r="H3303" s="4"/>
    </row>
    <row r="3304" spans="1:8" x14ac:dyDescent="0.15">
      <c r="A3304" s="1"/>
      <c r="F3304" s="1"/>
      <c r="G3304" s="4"/>
      <c r="H3304" s="4"/>
    </row>
    <row r="3305" spans="1:8" x14ac:dyDescent="0.15">
      <c r="A3305" s="1"/>
      <c r="F3305" s="1"/>
      <c r="G3305" s="4"/>
      <c r="H3305" s="4"/>
    </row>
    <row r="3306" spans="1:8" x14ac:dyDescent="0.15">
      <c r="A3306" s="1"/>
      <c r="F3306" s="1"/>
      <c r="G3306" s="4"/>
      <c r="H3306" s="4"/>
    </row>
    <row r="3307" spans="1:8" x14ac:dyDescent="0.15">
      <c r="A3307" s="1"/>
      <c r="F3307" s="1"/>
      <c r="G3307" s="4"/>
      <c r="H3307" s="4"/>
    </row>
    <row r="3308" spans="1:8" x14ac:dyDescent="0.15">
      <c r="A3308" s="1"/>
      <c r="F3308" s="1"/>
      <c r="G3308" s="4"/>
      <c r="H3308" s="4"/>
    </row>
    <row r="3309" spans="1:8" x14ac:dyDescent="0.15">
      <c r="A3309" s="1"/>
      <c r="F3309" s="1"/>
      <c r="G3309" s="4"/>
      <c r="H3309" s="4"/>
    </row>
    <row r="3310" spans="1:8" x14ac:dyDescent="0.15">
      <c r="A3310" s="1"/>
      <c r="F3310" s="1"/>
      <c r="G3310" s="4"/>
      <c r="H3310" s="4"/>
    </row>
    <row r="3311" spans="1:8" x14ac:dyDescent="0.15">
      <c r="A3311" s="1"/>
      <c r="F3311" s="1"/>
      <c r="G3311" s="4"/>
      <c r="H3311" s="4"/>
    </row>
    <row r="3312" spans="1:8" x14ac:dyDescent="0.15">
      <c r="A3312" s="1"/>
      <c r="F3312" s="1"/>
      <c r="G3312" s="4"/>
      <c r="H3312" s="4"/>
    </row>
    <row r="3313" spans="1:8" x14ac:dyDescent="0.15">
      <c r="A3313" s="1"/>
      <c r="F3313" s="1"/>
      <c r="G3313" s="4"/>
      <c r="H3313" s="4"/>
    </row>
    <row r="3314" spans="1:8" x14ac:dyDescent="0.15">
      <c r="A3314" s="1"/>
      <c r="F3314" s="1"/>
      <c r="G3314" s="4"/>
      <c r="H3314" s="4"/>
    </row>
    <row r="3315" spans="1:8" x14ac:dyDescent="0.15">
      <c r="A3315" s="1"/>
      <c r="F3315" s="1"/>
      <c r="G3315" s="4"/>
      <c r="H3315" s="4"/>
    </row>
    <row r="3316" spans="1:8" x14ac:dyDescent="0.15">
      <c r="A3316" s="1"/>
      <c r="F3316" s="1"/>
      <c r="G3316" s="4"/>
      <c r="H3316" s="4"/>
    </row>
    <row r="3317" spans="1:8" x14ac:dyDescent="0.15">
      <c r="A3317" s="1"/>
      <c r="F3317" s="1"/>
      <c r="G3317" s="4"/>
      <c r="H3317" s="4"/>
    </row>
    <row r="3318" spans="1:8" x14ac:dyDescent="0.15">
      <c r="A3318" s="1"/>
      <c r="F3318" s="1"/>
      <c r="G3318" s="4"/>
      <c r="H3318" s="4"/>
    </row>
    <row r="3319" spans="1:8" x14ac:dyDescent="0.15">
      <c r="A3319" s="1"/>
      <c r="F3319" s="1"/>
      <c r="G3319" s="4"/>
      <c r="H3319" s="4"/>
    </row>
    <row r="3320" spans="1:8" x14ac:dyDescent="0.15">
      <c r="A3320" s="1"/>
      <c r="F3320" s="1"/>
      <c r="G3320" s="4"/>
      <c r="H3320" s="4"/>
    </row>
    <row r="3321" spans="1:8" x14ac:dyDescent="0.15">
      <c r="A3321" s="1"/>
      <c r="F3321" s="1"/>
      <c r="G3321" s="4"/>
      <c r="H3321" s="4"/>
    </row>
    <row r="3322" spans="1:8" x14ac:dyDescent="0.15">
      <c r="A3322" s="1"/>
      <c r="F3322" s="1"/>
      <c r="G3322" s="4"/>
      <c r="H3322" s="4"/>
    </row>
    <row r="3323" spans="1:8" x14ac:dyDescent="0.15">
      <c r="A3323" s="1"/>
      <c r="F3323" s="1"/>
      <c r="G3323" s="4"/>
      <c r="H3323" s="4"/>
    </row>
    <row r="3324" spans="1:8" x14ac:dyDescent="0.15">
      <c r="A3324" s="1"/>
      <c r="F3324" s="1"/>
      <c r="G3324" s="4"/>
      <c r="H3324" s="4"/>
    </row>
    <row r="3325" spans="1:8" x14ac:dyDescent="0.15">
      <c r="A3325" s="1"/>
      <c r="F3325" s="1"/>
      <c r="G3325" s="4"/>
      <c r="H3325" s="4"/>
    </row>
    <row r="3326" spans="1:8" x14ac:dyDescent="0.15">
      <c r="A3326" s="1"/>
      <c r="F3326" s="1"/>
      <c r="G3326" s="4"/>
      <c r="H3326" s="4"/>
    </row>
    <row r="3327" spans="1:8" x14ac:dyDescent="0.15">
      <c r="A3327" s="1"/>
      <c r="F3327" s="1"/>
      <c r="G3327" s="4"/>
      <c r="H3327" s="4"/>
    </row>
    <row r="3328" spans="1:8" x14ac:dyDescent="0.15">
      <c r="A3328" s="1"/>
      <c r="F3328" s="1"/>
      <c r="G3328" s="4"/>
      <c r="H3328" s="4"/>
    </row>
    <row r="3329" spans="1:8" x14ac:dyDescent="0.15">
      <c r="A3329" s="1"/>
      <c r="F3329" s="1"/>
      <c r="G3329" s="4"/>
      <c r="H3329" s="4"/>
    </row>
    <row r="3330" spans="1:8" x14ac:dyDescent="0.15">
      <c r="A3330" s="1"/>
      <c r="F3330" s="1"/>
      <c r="G3330" s="4"/>
      <c r="H3330" s="4"/>
    </row>
    <row r="3331" spans="1:8" x14ac:dyDescent="0.15">
      <c r="A3331" s="1"/>
      <c r="F3331" s="1"/>
      <c r="G3331" s="4"/>
      <c r="H3331" s="4"/>
    </row>
    <row r="3332" spans="1:8" x14ac:dyDescent="0.15">
      <c r="A3332" s="1"/>
      <c r="F3332" s="1"/>
      <c r="G3332" s="4"/>
      <c r="H3332" s="4"/>
    </row>
    <row r="3333" spans="1:8" x14ac:dyDescent="0.15">
      <c r="A3333" s="1"/>
      <c r="F3333" s="1"/>
      <c r="G3333" s="4"/>
      <c r="H3333" s="4"/>
    </row>
    <row r="3334" spans="1:8" x14ac:dyDescent="0.15">
      <c r="A3334" s="1"/>
      <c r="F3334" s="1"/>
      <c r="G3334" s="4"/>
      <c r="H3334" s="4"/>
    </row>
    <row r="3335" spans="1:8" x14ac:dyDescent="0.15">
      <c r="A3335" s="1"/>
      <c r="F3335" s="1"/>
      <c r="G3335" s="4"/>
      <c r="H3335" s="4"/>
    </row>
    <row r="3336" spans="1:8" x14ac:dyDescent="0.15">
      <c r="A3336" s="1"/>
      <c r="F3336" s="1"/>
      <c r="G3336" s="4"/>
      <c r="H3336" s="4"/>
    </row>
    <row r="3337" spans="1:8" x14ac:dyDescent="0.15">
      <c r="A3337" s="1"/>
      <c r="F3337" s="1"/>
      <c r="G3337" s="4"/>
      <c r="H3337" s="4"/>
    </row>
    <row r="3338" spans="1:8" x14ac:dyDescent="0.15">
      <c r="A3338" s="1"/>
      <c r="F3338" s="1"/>
      <c r="G3338" s="4"/>
      <c r="H3338" s="4"/>
    </row>
    <row r="3339" spans="1:8" x14ac:dyDescent="0.15">
      <c r="A3339" s="1"/>
      <c r="F3339" s="1"/>
      <c r="G3339" s="4"/>
      <c r="H3339" s="4"/>
    </row>
    <row r="3340" spans="1:8" x14ac:dyDescent="0.15">
      <c r="A3340" s="1"/>
      <c r="F3340" s="1"/>
      <c r="G3340" s="4"/>
      <c r="H3340" s="4"/>
    </row>
    <row r="3341" spans="1:8" x14ac:dyDescent="0.15">
      <c r="A3341" s="1"/>
      <c r="F3341" s="1"/>
      <c r="G3341" s="4"/>
      <c r="H3341" s="4"/>
    </row>
    <row r="3342" spans="1:8" x14ac:dyDescent="0.15">
      <c r="A3342" s="1"/>
      <c r="F3342" s="1"/>
      <c r="G3342" s="4"/>
      <c r="H3342" s="4"/>
    </row>
    <row r="3343" spans="1:8" x14ac:dyDescent="0.15">
      <c r="A3343" s="1"/>
      <c r="F3343" s="1"/>
      <c r="G3343" s="4"/>
      <c r="H3343" s="4"/>
    </row>
    <row r="3344" spans="1:8" x14ac:dyDescent="0.15">
      <c r="A3344" s="1"/>
      <c r="F3344" s="1"/>
      <c r="G3344" s="4"/>
      <c r="H3344" s="4"/>
    </row>
    <row r="3345" spans="1:8" x14ac:dyDescent="0.15">
      <c r="A3345" s="1"/>
      <c r="F3345" s="1"/>
      <c r="G3345" s="4"/>
      <c r="H3345" s="4"/>
    </row>
    <row r="3346" spans="1:8" x14ac:dyDescent="0.15">
      <c r="A3346" s="1"/>
      <c r="F3346" s="1"/>
      <c r="G3346" s="4"/>
      <c r="H3346" s="4"/>
    </row>
    <row r="3347" spans="1:8" x14ac:dyDescent="0.15">
      <c r="A3347" s="1"/>
      <c r="F3347" s="1"/>
      <c r="G3347" s="4"/>
      <c r="H3347" s="4"/>
    </row>
    <row r="3348" spans="1:8" x14ac:dyDescent="0.15">
      <c r="A3348" s="1"/>
      <c r="F3348" s="1"/>
      <c r="G3348" s="4"/>
      <c r="H3348" s="4"/>
    </row>
    <row r="3349" spans="1:8" x14ac:dyDescent="0.15">
      <c r="A3349" s="1"/>
      <c r="F3349" s="1"/>
      <c r="G3349" s="4"/>
      <c r="H3349" s="4"/>
    </row>
    <row r="3350" spans="1:8" x14ac:dyDescent="0.15">
      <c r="A3350" s="1"/>
      <c r="F3350" s="1"/>
      <c r="G3350" s="4"/>
      <c r="H3350" s="4"/>
    </row>
    <row r="3351" spans="1:8" x14ac:dyDescent="0.15">
      <c r="A3351" s="1"/>
      <c r="F3351" s="1"/>
      <c r="G3351" s="4"/>
      <c r="H3351" s="4"/>
    </row>
    <row r="3352" spans="1:8" x14ac:dyDescent="0.15">
      <c r="A3352" s="1"/>
      <c r="F3352" s="1"/>
      <c r="G3352" s="4"/>
      <c r="H3352" s="4"/>
    </row>
    <row r="3353" spans="1:8" x14ac:dyDescent="0.15">
      <c r="A3353" s="1"/>
      <c r="F3353" s="1"/>
      <c r="G3353" s="4"/>
      <c r="H3353" s="4"/>
    </row>
    <row r="3354" spans="1:8" x14ac:dyDescent="0.15">
      <c r="A3354" s="1"/>
      <c r="F3354" s="1"/>
      <c r="G3354" s="4"/>
      <c r="H3354" s="4"/>
    </row>
    <row r="3355" spans="1:8" x14ac:dyDescent="0.15">
      <c r="A3355" s="1"/>
      <c r="F3355" s="1"/>
      <c r="G3355" s="4"/>
      <c r="H3355" s="4"/>
    </row>
    <row r="3356" spans="1:8" x14ac:dyDescent="0.15">
      <c r="A3356" s="1"/>
      <c r="F3356" s="1"/>
      <c r="G3356" s="4"/>
      <c r="H3356" s="4"/>
    </row>
    <row r="3357" spans="1:8" x14ac:dyDescent="0.15">
      <c r="A3357" s="1"/>
      <c r="F3357" s="1"/>
      <c r="G3357" s="4"/>
      <c r="H3357" s="4"/>
    </row>
    <row r="3358" spans="1:8" x14ac:dyDescent="0.15">
      <c r="A3358" s="1"/>
      <c r="F3358" s="1"/>
      <c r="G3358" s="4"/>
      <c r="H3358" s="4"/>
    </row>
    <row r="3359" spans="1:8" x14ac:dyDescent="0.15">
      <c r="A3359" s="1"/>
      <c r="F3359" s="1"/>
      <c r="G3359" s="4"/>
      <c r="H3359" s="4"/>
    </row>
    <row r="3360" spans="1:8" x14ac:dyDescent="0.15">
      <c r="A3360" s="1"/>
      <c r="F3360" s="1"/>
      <c r="G3360" s="4"/>
      <c r="H3360" s="4"/>
    </row>
    <row r="3361" spans="1:8" x14ac:dyDescent="0.15">
      <c r="A3361" s="1"/>
      <c r="F3361" s="1"/>
      <c r="G3361" s="4"/>
      <c r="H3361" s="4"/>
    </row>
    <row r="3362" spans="1:8" x14ac:dyDescent="0.15">
      <c r="A3362" s="1"/>
      <c r="F3362" s="1"/>
      <c r="G3362" s="4"/>
      <c r="H3362" s="4"/>
    </row>
    <row r="3363" spans="1:8" x14ac:dyDescent="0.15">
      <c r="A3363" s="1"/>
      <c r="F3363" s="1"/>
      <c r="G3363" s="4"/>
      <c r="H3363" s="4"/>
    </row>
    <row r="3364" spans="1:8" x14ac:dyDescent="0.15">
      <c r="A3364" s="1"/>
      <c r="F3364" s="1"/>
      <c r="G3364" s="4"/>
      <c r="H3364" s="4"/>
    </row>
    <row r="3365" spans="1:8" x14ac:dyDescent="0.15">
      <c r="A3365" s="1"/>
      <c r="F3365" s="1"/>
      <c r="G3365" s="4"/>
      <c r="H3365" s="4"/>
    </row>
    <row r="3366" spans="1:8" x14ac:dyDescent="0.15">
      <c r="A3366" s="1"/>
      <c r="F3366" s="1"/>
      <c r="G3366" s="4"/>
      <c r="H3366" s="4"/>
    </row>
    <row r="3367" spans="1:8" x14ac:dyDescent="0.15">
      <c r="A3367" s="1"/>
      <c r="F3367" s="1"/>
      <c r="G3367" s="4"/>
      <c r="H3367" s="4"/>
    </row>
    <row r="3368" spans="1:8" x14ac:dyDescent="0.15">
      <c r="A3368" s="1"/>
      <c r="F3368" s="1"/>
      <c r="G3368" s="4"/>
      <c r="H3368" s="4"/>
    </row>
    <row r="3369" spans="1:8" x14ac:dyDescent="0.15">
      <c r="A3369" s="1"/>
      <c r="F3369" s="1"/>
      <c r="G3369" s="4"/>
      <c r="H3369" s="4"/>
    </row>
    <row r="3370" spans="1:8" x14ac:dyDescent="0.15">
      <c r="A3370" s="1"/>
      <c r="F3370" s="1"/>
      <c r="G3370" s="4"/>
      <c r="H3370" s="4"/>
    </row>
    <row r="3371" spans="1:8" x14ac:dyDescent="0.15">
      <c r="A3371" s="1"/>
      <c r="F3371" s="1"/>
      <c r="G3371" s="4"/>
      <c r="H3371" s="4"/>
    </row>
    <row r="3372" spans="1:8" x14ac:dyDescent="0.15">
      <c r="A3372" s="1"/>
      <c r="F3372" s="1"/>
      <c r="G3372" s="4"/>
      <c r="H3372" s="4"/>
    </row>
    <row r="3373" spans="1:8" x14ac:dyDescent="0.15">
      <c r="A3373" s="1"/>
      <c r="F3373" s="1"/>
      <c r="G3373" s="4"/>
      <c r="H3373" s="4"/>
    </row>
    <row r="3374" spans="1:8" x14ac:dyDescent="0.15">
      <c r="A3374" s="1"/>
      <c r="F3374" s="1"/>
      <c r="G3374" s="4"/>
      <c r="H3374" s="4"/>
    </row>
    <row r="3375" spans="1:8" x14ac:dyDescent="0.15">
      <c r="A3375" s="1"/>
      <c r="F3375" s="1"/>
      <c r="G3375" s="4"/>
      <c r="H3375" s="4"/>
    </row>
    <row r="3376" spans="1:8" x14ac:dyDescent="0.15">
      <c r="A3376" s="1"/>
      <c r="F3376" s="1"/>
      <c r="G3376" s="4"/>
      <c r="H3376" s="4"/>
    </row>
    <row r="3377" spans="1:8" x14ac:dyDescent="0.15">
      <c r="A3377" s="1"/>
      <c r="F3377" s="1"/>
      <c r="G3377" s="4"/>
      <c r="H3377" s="4"/>
    </row>
    <row r="3378" spans="1:8" x14ac:dyDescent="0.15">
      <c r="A3378" s="1"/>
      <c r="F3378" s="1"/>
      <c r="G3378" s="4"/>
      <c r="H3378" s="4"/>
    </row>
    <row r="3379" spans="1:8" x14ac:dyDescent="0.15">
      <c r="A3379" s="1"/>
      <c r="F3379" s="1"/>
      <c r="G3379" s="4"/>
      <c r="H3379" s="4"/>
    </row>
    <row r="3380" spans="1:8" x14ac:dyDescent="0.15">
      <c r="A3380" s="1"/>
      <c r="F3380" s="1"/>
      <c r="G3380" s="4"/>
      <c r="H3380" s="4"/>
    </row>
    <row r="3381" spans="1:8" x14ac:dyDescent="0.15">
      <c r="A3381" s="1"/>
      <c r="F3381" s="1"/>
      <c r="G3381" s="4"/>
      <c r="H3381" s="4"/>
    </row>
    <row r="3382" spans="1:8" x14ac:dyDescent="0.15">
      <c r="A3382" s="1"/>
      <c r="F3382" s="1"/>
      <c r="G3382" s="4"/>
      <c r="H3382" s="4"/>
    </row>
    <row r="3383" spans="1:8" x14ac:dyDescent="0.15">
      <c r="A3383" s="1"/>
      <c r="F3383" s="1"/>
      <c r="G3383" s="4"/>
      <c r="H3383" s="4"/>
    </row>
    <row r="3384" spans="1:8" x14ac:dyDescent="0.15">
      <c r="A3384" s="1"/>
      <c r="F3384" s="1"/>
      <c r="G3384" s="4"/>
      <c r="H3384" s="4"/>
    </row>
    <row r="3385" spans="1:8" x14ac:dyDescent="0.15">
      <c r="A3385" s="1"/>
      <c r="F3385" s="1"/>
      <c r="G3385" s="4"/>
      <c r="H3385" s="4"/>
    </row>
    <row r="3386" spans="1:8" x14ac:dyDescent="0.15">
      <c r="A3386" s="1"/>
      <c r="F3386" s="1"/>
      <c r="G3386" s="4"/>
      <c r="H3386" s="4"/>
    </row>
    <row r="3387" spans="1:8" x14ac:dyDescent="0.15">
      <c r="A3387" s="1"/>
      <c r="F3387" s="1"/>
      <c r="G3387" s="4"/>
      <c r="H3387" s="4"/>
    </row>
    <row r="3388" spans="1:8" x14ac:dyDescent="0.15">
      <c r="A3388" s="1"/>
      <c r="F3388" s="1"/>
      <c r="G3388" s="4"/>
      <c r="H3388" s="4"/>
    </row>
    <row r="3389" spans="1:8" x14ac:dyDescent="0.15">
      <c r="A3389" s="1"/>
      <c r="F3389" s="1"/>
      <c r="G3389" s="4"/>
      <c r="H3389" s="4"/>
    </row>
    <row r="3390" spans="1:8" x14ac:dyDescent="0.15">
      <c r="A3390" s="1"/>
      <c r="F3390" s="1"/>
      <c r="G3390" s="4"/>
      <c r="H3390" s="4"/>
    </row>
    <row r="3391" spans="1:8" x14ac:dyDescent="0.15">
      <c r="A3391" s="1"/>
      <c r="F3391" s="1"/>
      <c r="G3391" s="4"/>
      <c r="H3391" s="4"/>
    </row>
    <row r="3392" spans="1:8" x14ac:dyDescent="0.15">
      <c r="A3392" s="1"/>
      <c r="F3392" s="1"/>
      <c r="G3392" s="4"/>
      <c r="H3392" s="4"/>
    </row>
    <row r="3393" spans="1:8" x14ac:dyDescent="0.15">
      <c r="A3393" s="1"/>
      <c r="F3393" s="1"/>
      <c r="G3393" s="4"/>
      <c r="H3393" s="4"/>
    </row>
    <row r="3394" spans="1:8" x14ac:dyDescent="0.15">
      <c r="A3394" s="1"/>
      <c r="F3394" s="1"/>
      <c r="G3394" s="4"/>
      <c r="H3394" s="4"/>
    </row>
    <row r="3395" spans="1:8" x14ac:dyDescent="0.15">
      <c r="A3395" s="1"/>
      <c r="F3395" s="1"/>
      <c r="G3395" s="4"/>
      <c r="H3395" s="4"/>
    </row>
    <row r="3396" spans="1:8" x14ac:dyDescent="0.15">
      <c r="A3396" s="1"/>
      <c r="F3396" s="1"/>
      <c r="G3396" s="4"/>
      <c r="H3396" s="4"/>
    </row>
    <row r="3397" spans="1:8" x14ac:dyDescent="0.15">
      <c r="A3397" s="1"/>
      <c r="F3397" s="1"/>
      <c r="G3397" s="4"/>
      <c r="H3397" s="4"/>
    </row>
    <row r="3398" spans="1:8" x14ac:dyDescent="0.15">
      <c r="A3398" s="1"/>
      <c r="F3398" s="1"/>
      <c r="G3398" s="4"/>
      <c r="H3398" s="4"/>
    </row>
    <row r="3399" spans="1:8" x14ac:dyDescent="0.15">
      <c r="A3399" s="1"/>
      <c r="F3399" s="1"/>
      <c r="G3399" s="4"/>
      <c r="H3399" s="4"/>
    </row>
    <row r="3400" spans="1:8" x14ac:dyDescent="0.15">
      <c r="A3400" s="1"/>
      <c r="F3400" s="1"/>
      <c r="G3400" s="4"/>
      <c r="H3400" s="4"/>
    </row>
    <row r="3401" spans="1:8" x14ac:dyDescent="0.15">
      <c r="A3401" s="1"/>
      <c r="F3401" s="1"/>
      <c r="G3401" s="4"/>
      <c r="H3401" s="4"/>
    </row>
    <row r="3402" spans="1:8" x14ac:dyDescent="0.15">
      <c r="A3402" s="1"/>
      <c r="F3402" s="1"/>
      <c r="G3402" s="4"/>
      <c r="H3402" s="4"/>
    </row>
    <row r="3403" spans="1:8" x14ac:dyDescent="0.15">
      <c r="A3403" s="1"/>
      <c r="F3403" s="1"/>
      <c r="G3403" s="4"/>
      <c r="H3403" s="4"/>
    </row>
    <row r="3404" spans="1:8" x14ac:dyDescent="0.15">
      <c r="A3404" s="1"/>
      <c r="F3404" s="1"/>
      <c r="G3404" s="4"/>
      <c r="H3404" s="4"/>
    </row>
    <row r="3405" spans="1:8" x14ac:dyDescent="0.15">
      <c r="A3405" s="1"/>
      <c r="F3405" s="1"/>
      <c r="G3405" s="4"/>
      <c r="H3405" s="4"/>
    </row>
    <row r="3406" spans="1:8" x14ac:dyDescent="0.15">
      <c r="A3406" s="1"/>
      <c r="F3406" s="1"/>
      <c r="G3406" s="4"/>
      <c r="H3406" s="4"/>
    </row>
    <row r="3407" spans="1:8" x14ac:dyDescent="0.15">
      <c r="A3407" s="1"/>
      <c r="F3407" s="1"/>
      <c r="G3407" s="4"/>
      <c r="H3407" s="4"/>
    </row>
    <row r="3408" spans="1:8" x14ac:dyDescent="0.15">
      <c r="A3408" s="1"/>
      <c r="F3408" s="1"/>
      <c r="G3408" s="4"/>
      <c r="H3408" s="4"/>
    </row>
    <row r="3409" spans="1:8" x14ac:dyDescent="0.15">
      <c r="A3409" s="1"/>
      <c r="F3409" s="1"/>
      <c r="G3409" s="4"/>
      <c r="H3409" s="4"/>
    </row>
    <row r="3410" spans="1:8" x14ac:dyDescent="0.15">
      <c r="A3410" s="1"/>
      <c r="F3410" s="1"/>
      <c r="G3410" s="4"/>
      <c r="H3410" s="4"/>
    </row>
    <row r="3411" spans="1:8" x14ac:dyDescent="0.15">
      <c r="A3411" s="1"/>
      <c r="F3411" s="1"/>
      <c r="G3411" s="4"/>
      <c r="H3411" s="4"/>
    </row>
    <row r="3412" spans="1:8" x14ac:dyDescent="0.15">
      <c r="A3412" s="1"/>
      <c r="F3412" s="1"/>
      <c r="G3412" s="4"/>
      <c r="H3412" s="4"/>
    </row>
    <row r="3413" spans="1:8" x14ac:dyDescent="0.15">
      <c r="A3413" s="1"/>
      <c r="F3413" s="1"/>
      <c r="G3413" s="4"/>
      <c r="H3413" s="4"/>
    </row>
    <row r="3414" spans="1:8" x14ac:dyDescent="0.15">
      <c r="A3414" s="1"/>
      <c r="F3414" s="1"/>
      <c r="G3414" s="4"/>
      <c r="H3414" s="4"/>
    </row>
    <row r="3415" spans="1:8" x14ac:dyDescent="0.15">
      <c r="A3415" s="1"/>
      <c r="F3415" s="1"/>
      <c r="G3415" s="4"/>
      <c r="H3415" s="4"/>
    </row>
    <row r="3416" spans="1:8" x14ac:dyDescent="0.15">
      <c r="A3416" s="1"/>
      <c r="F3416" s="1"/>
      <c r="G3416" s="4"/>
      <c r="H3416" s="4"/>
    </row>
    <row r="3417" spans="1:8" x14ac:dyDescent="0.15">
      <c r="A3417" s="1"/>
      <c r="F3417" s="1"/>
      <c r="G3417" s="4"/>
      <c r="H3417" s="4"/>
    </row>
    <row r="3418" spans="1:8" x14ac:dyDescent="0.15">
      <c r="A3418" s="1"/>
      <c r="F3418" s="1"/>
      <c r="G3418" s="4"/>
      <c r="H3418" s="4"/>
    </row>
    <row r="3419" spans="1:8" x14ac:dyDescent="0.15">
      <c r="A3419" s="1"/>
      <c r="F3419" s="1"/>
      <c r="G3419" s="4"/>
      <c r="H3419" s="4"/>
    </row>
    <row r="3420" spans="1:8" x14ac:dyDescent="0.15">
      <c r="A3420" s="1"/>
      <c r="F3420" s="1"/>
      <c r="G3420" s="4"/>
      <c r="H3420" s="4"/>
    </row>
    <row r="3421" spans="1:8" x14ac:dyDescent="0.15">
      <c r="A3421" s="1"/>
      <c r="F3421" s="1"/>
      <c r="G3421" s="4"/>
      <c r="H3421" s="4"/>
    </row>
    <row r="3422" spans="1:8" x14ac:dyDescent="0.15">
      <c r="A3422" s="1"/>
      <c r="F3422" s="1"/>
      <c r="G3422" s="4"/>
      <c r="H3422" s="4"/>
    </row>
    <row r="3423" spans="1:8" x14ac:dyDescent="0.15">
      <c r="A3423" s="1"/>
      <c r="F3423" s="1"/>
      <c r="G3423" s="4"/>
      <c r="H3423" s="4"/>
    </row>
    <row r="3424" spans="1:8" x14ac:dyDescent="0.15">
      <c r="A3424" s="1"/>
      <c r="F3424" s="1"/>
      <c r="G3424" s="4"/>
      <c r="H3424" s="4"/>
    </row>
    <row r="3425" spans="1:8" x14ac:dyDescent="0.15">
      <c r="A3425" s="1"/>
      <c r="F3425" s="1"/>
      <c r="G3425" s="4"/>
      <c r="H3425" s="4"/>
    </row>
    <row r="3426" spans="1:8" x14ac:dyDescent="0.15">
      <c r="A3426" s="1"/>
      <c r="F3426" s="1"/>
      <c r="G3426" s="4"/>
      <c r="H3426" s="4"/>
    </row>
    <row r="3427" spans="1:8" x14ac:dyDescent="0.15">
      <c r="A3427" s="1"/>
      <c r="F3427" s="1"/>
      <c r="G3427" s="4"/>
      <c r="H3427" s="4"/>
    </row>
    <row r="3428" spans="1:8" x14ac:dyDescent="0.15">
      <c r="A3428" s="1"/>
      <c r="F3428" s="1"/>
      <c r="G3428" s="4"/>
      <c r="H3428" s="4"/>
    </row>
    <row r="3429" spans="1:8" x14ac:dyDescent="0.15">
      <c r="A3429" s="1"/>
      <c r="F3429" s="1"/>
      <c r="G3429" s="4"/>
      <c r="H3429" s="4"/>
    </row>
    <row r="3430" spans="1:8" x14ac:dyDescent="0.15">
      <c r="A3430" s="1"/>
      <c r="F3430" s="1"/>
      <c r="G3430" s="4"/>
      <c r="H3430" s="4"/>
    </row>
    <row r="3431" spans="1:8" x14ac:dyDescent="0.15">
      <c r="A3431" s="1"/>
      <c r="F3431" s="1"/>
      <c r="G3431" s="4"/>
      <c r="H3431" s="4"/>
    </row>
    <row r="3432" spans="1:8" x14ac:dyDescent="0.15">
      <c r="A3432" s="1"/>
      <c r="F3432" s="1"/>
      <c r="G3432" s="4"/>
      <c r="H3432" s="4"/>
    </row>
    <row r="3433" spans="1:8" x14ac:dyDescent="0.15">
      <c r="A3433" s="1"/>
      <c r="F3433" s="1"/>
      <c r="G3433" s="4"/>
      <c r="H3433" s="4"/>
    </row>
    <row r="3434" spans="1:8" x14ac:dyDescent="0.15">
      <c r="A3434" s="1"/>
      <c r="F3434" s="1"/>
      <c r="G3434" s="4"/>
      <c r="H3434" s="4"/>
    </row>
    <row r="3435" spans="1:8" x14ac:dyDescent="0.15">
      <c r="A3435" s="1"/>
      <c r="F3435" s="1"/>
      <c r="G3435" s="4"/>
      <c r="H3435" s="4"/>
    </row>
    <row r="3436" spans="1:8" x14ac:dyDescent="0.15">
      <c r="A3436" s="1"/>
      <c r="F3436" s="1"/>
      <c r="G3436" s="4"/>
      <c r="H3436" s="4"/>
    </row>
    <row r="3437" spans="1:8" x14ac:dyDescent="0.15">
      <c r="A3437" s="1"/>
      <c r="F3437" s="1"/>
      <c r="G3437" s="4"/>
      <c r="H3437" s="4"/>
    </row>
    <row r="3438" spans="1:8" x14ac:dyDescent="0.15">
      <c r="A3438" s="1"/>
      <c r="F3438" s="1"/>
      <c r="G3438" s="4"/>
      <c r="H3438" s="4"/>
    </row>
    <row r="3439" spans="1:8" x14ac:dyDescent="0.15">
      <c r="A3439" s="1"/>
      <c r="F3439" s="1"/>
      <c r="G3439" s="4"/>
      <c r="H3439" s="4"/>
    </row>
    <row r="3440" spans="1:8" x14ac:dyDescent="0.15">
      <c r="A3440" s="1"/>
      <c r="F3440" s="1"/>
      <c r="G3440" s="4"/>
      <c r="H3440" s="4"/>
    </row>
    <row r="3441" spans="1:8" x14ac:dyDescent="0.15">
      <c r="A3441" s="1"/>
      <c r="F3441" s="1"/>
      <c r="G3441" s="4"/>
      <c r="H3441" s="4"/>
    </row>
    <row r="3442" spans="1:8" x14ac:dyDescent="0.15">
      <c r="A3442" s="1"/>
      <c r="F3442" s="1"/>
      <c r="G3442" s="4"/>
      <c r="H3442" s="4"/>
    </row>
    <row r="3443" spans="1:8" x14ac:dyDescent="0.15">
      <c r="A3443" s="1"/>
      <c r="F3443" s="1"/>
      <c r="G3443" s="4"/>
      <c r="H3443" s="4"/>
    </row>
    <row r="3444" spans="1:8" x14ac:dyDescent="0.15">
      <c r="A3444" s="1"/>
      <c r="F3444" s="1"/>
      <c r="G3444" s="4"/>
      <c r="H3444" s="4"/>
    </row>
    <row r="3445" spans="1:8" x14ac:dyDescent="0.15">
      <c r="A3445" s="1"/>
      <c r="F3445" s="1"/>
      <c r="G3445" s="4"/>
      <c r="H3445" s="4"/>
    </row>
    <row r="3446" spans="1:8" x14ac:dyDescent="0.15">
      <c r="A3446" s="1"/>
      <c r="F3446" s="1"/>
      <c r="G3446" s="4"/>
      <c r="H3446" s="4"/>
    </row>
    <row r="3447" spans="1:8" x14ac:dyDescent="0.15">
      <c r="A3447" s="1"/>
      <c r="F3447" s="1"/>
      <c r="G3447" s="4"/>
      <c r="H3447" s="4"/>
    </row>
    <row r="3448" spans="1:8" x14ac:dyDescent="0.15">
      <c r="A3448" s="1"/>
      <c r="F3448" s="1"/>
      <c r="G3448" s="4"/>
      <c r="H3448" s="4"/>
    </row>
    <row r="3449" spans="1:8" x14ac:dyDescent="0.15">
      <c r="A3449" s="1"/>
      <c r="F3449" s="1"/>
      <c r="G3449" s="4"/>
      <c r="H3449" s="4"/>
    </row>
    <row r="3450" spans="1:8" x14ac:dyDescent="0.15">
      <c r="A3450" s="1"/>
      <c r="F3450" s="1"/>
      <c r="G3450" s="4"/>
      <c r="H3450" s="4"/>
    </row>
    <row r="3451" spans="1:8" x14ac:dyDescent="0.15">
      <c r="A3451" s="1"/>
      <c r="F3451" s="1"/>
      <c r="G3451" s="4"/>
      <c r="H3451" s="4"/>
    </row>
    <row r="3452" spans="1:8" x14ac:dyDescent="0.15">
      <c r="A3452" s="1"/>
      <c r="F3452" s="1"/>
      <c r="G3452" s="4"/>
      <c r="H3452" s="4"/>
    </row>
    <row r="3453" spans="1:8" x14ac:dyDescent="0.15">
      <c r="A3453" s="1"/>
      <c r="F3453" s="1"/>
      <c r="G3453" s="4"/>
      <c r="H3453" s="4"/>
    </row>
    <row r="3454" spans="1:8" x14ac:dyDescent="0.15">
      <c r="A3454" s="1"/>
      <c r="F3454" s="1"/>
      <c r="G3454" s="4"/>
      <c r="H3454" s="4"/>
    </row>
    <row r="3455" spans="1:8" x14ac:dyDescent="0.15">
      <c r="A3455" s="1"/>
      <c r="F3455" s="1"/>
      <c r="G3455" s="4"/>
      <c r="H3455" s="4"/>
    </row>
    <row r="3456" spans="1:8" x14ac:dyDescent="0.15">
      <c r="A3456" s="1"/>
      <c r="F3456" s="1"/>
      <c r="G3456" s="4"/>
      <c r="H3456" s="4"/>
    </row>
    <row r="3457" spans="1:8" x14ac:dyDescent="0.15">
      <c r="A3457" s="1"/>
      <c r="F3457" s="1"/>
      <c r="G3457" s="4"/>
      <c r="H3457" s="4"/>
    </row>
    <row r="3458" spans="1:8" x14ac:dyDescent="0.15">
      <c r="A3458" s="1"/>
      <c r="F3458" s="1"/>
      <c r="G3458" s="4"/>
      <c r="H3458" s="4"/>
    </row>
    <row r="3459" spans="1:8" x14ac:dyDescent="0.15">
      <c r="A3459" s="1"/>
      <c r="F3459" s="1"/>
      <c r="G3459" s="4"/>
      <c r="H3459" s="4"/>
    </row>
    <row r="3460" spans="1:8" x14ac:dyDescent="0.15">
      <c r="A3460" s="1"/>
      <c r="F3460" s="1"/>
      <c r="G3460" s="4"/>
      <c r="H3460" s="4"/>
    </row>
    <row r="3461" spans="1:8" x14ac:dyDescent="0.15">
      <c r="A3461" s="1"/>
      <c r="F3461" s="1"/>
      <c r="G3461" s="4"/>
      <c r="H3461" s="4"/>
    </row>
    <row r="3462" spans="1:8" x14ac:dyDescent="0.15">
      <c r="A3462" s="1"/>
      <c r="F3462" s="1"/>
      <c r="G3462" s="4"/>
      <c r="H3462" s="4"/>
    </row>
    <row r="3463" spans="1:8" x14ac:dyDescent="0.15">
      <c r="A3463" s="1"/>
      <c r="F3463" s="1"/>
      <c r="G3463" s="4"/>
      <c r="H3463" s="4"/>
    </row>
    <row r="3464" spans="1:8" x14ac:dyDescent="0.15">
      <c r="A3464" s="1"/>
      <c r="F3464" s="1"/>
      <c r="G3464" s="4"/>
      <c r="H3464" s="4"/>
    </row>
    <row r="3465" spans="1:8" x14ac:dyDescent="0.15">
      <c r="A3465" s="1"/>
      <c r="F3465" s="1"/>
      <c r="G3465" s="4"/>
      <c r="H3465" s="4"/>
    </row>
    <row r="3466" spans="1:8" x14ac:dyDescent="0.15">
      <c r="A3466" s="1"/>
      <c r="F3466" s="1"/>
      <c r="G3466" s="4"/>
      <c r="H3466" s="4"/>
    </row>
    <row r="3467" spans="1:8" x14ac:dyDescent="0.15">
      <c r="A3467" s="1"/>
      <c r="F3467" s="1"/>
      <c r="G3467" s="4"/>
      <c r="H3467" s="4"/>
    </row>
    <row r="3468" spans="1:8" x14ac:dyDescent="0.15">
      <c r="A3468" s="1"/>
      <c r="F3468" s="1"/>
      <c r="G3468" s="4"/>
      <c r="H3468" s="4"/>
    </row>
    <row r="3469" spans="1:8" x14ac:dyDescent="0.15">
      <c r="A3469" s="1"/>
      <c r="F3469" s="1"/>
      <c r="G3469" s="4"/>
      <c r="H3469" s="4"/>
    </row>
    <row r="3470" spans="1:8" x14ac:dyDescent="0.15">
      <c r="A3470" s="1"/>
      <c r="F3470" s="1"/>
      <c r="G3470" s="4"/>
      <c r="H3470" s="4"/>
    </row>
    <row r="3471" spans="1:8" x14ac:dyDescent="0.15">
      <c r="A3471" s="1"/>
      <c r="F3471" s="1"/>
      <c r="G3471" s="4"/>
      <c r="H3471" s="4"/>
    </row>
    <row r="3472" spans="1:8" x14ac:dyDescent="0.15">
      <c r="A3472" s="1"/>
      <c r="F3472" s="1"/>
      <c r="G3472" s="4"/>
      <c r="H3472" s="4"/>
    </row>
    <row r="3473" spans="1:8" x14ac:dyDescent="0.15">
      <c r="A3473" s="1"/>
      <c r="F3473" s="1"/>
      <c r="G3473" s="4"/>
      <c r="H3473" s="4"/>
    </row>
    <row r="3474" spans="1:8" x14ac:dyDescent="0.15">
      <c r="A3474" s="1"/>
      <c r="F3474" s="1"/>
      <c r="G3474" s="4"/>
      <c r="H3474" s="4"/>
    </row>
    <row r="3475" spans="1:8" x14ac:dyDescent="0.15">
      <c r="A3475" s="1"/>
      <c r="F3475" s="1"/>
      <c r="G3475" s="4"/>
      <c r="H3475" s="4"/>
    </row>
    <row r="3476" spans="1:8" x14ac:dyDescent="0.15">
      <c r="A3476" s="1"/>
      <c r="F3476" s="1"/>
      <c r="G3476" s="4"/>
      <c r="H3476" s="4"/>
    </row>
    <row r="3477" spans="1:8" x14ac:dyDescent="0.15">
      <c r="A3477" s="1"/>
      <c r="F3477" s="1"/>
      <c r="G3477" s="4"/>
      <c r="H3477" s="4"/>
    </row>
    <row r="3478" spans="1:8" x14ac:dyDescent="0.15">
      <c r="A3478" s="1"/>
      <c r="F3478" s="1"/>
      <c r="G3478" s="4"/>
      <c r="H3478" s="4"/>
    </row>
    <row r="3479" spans="1:8" x14ac:dyDescent="0.15">
      <c r="A3479" s="1"/>
      <c r="F3479" s="1"/>
      <c r="G3479" s="4"/>
      <c r="H3479" s="4"/>
    </row>
    <row r="3480" spans="1:8" x14ac:dyDescent="0.15">
      <c r="A3480" s="1"/>
      <c r="F3480" s="1"/>
      <c r="G3480" s="4"/>
      <c r="H3480" s="4"/>
    </row>
    <row r="3481" spans="1:8" x14ac:dyDescent="0.15">
      <c r="A3481" s="1"/>
      <c r="F3481" s="1"/>
      <c r="G3481" s="4"/>
      <c r="H3481" s="4"/>
    </row>
    <row r="3482" spans="1:8" x14ac:dyDescent="0.15">
      <c r="A3482" s="1"/>
      <c r="F3482" s="1"/>
      <c r="G3482" s="4"/>
      <c r="H3482" s="4"/>
    </row>
    <row r="3483" spans="1:8" x14ac:dyDescent="0.15">
      <c r="A3483" s="1"/>
      <c r="F3483" s="1"/>
      <c r="G3483" s="4"/>
      <c r="H3483" s="4"/>
    </row>
    <row r="3484" spans="1:8" x14ac:dyDescent="0.15">
      <c r="A3484" s="1"/>
      <c r="F3484" s="1"/>
      <c r="G3484" s="4"/>
      <c r="H3484" s="4"/>
    </row>
    <row r="3485" spans="1:8" x14ac:dyDescent="0.15">
      <c r="A3485" s="1"/>
      <c r="F3485" s="1"/>
      <c r="G3485" s="4"/>
      <c r="H3485" s="4"/>
    </row>
    <row r="3486" spans="1:8" x14ac:dyDescent="0.15">
      <c r="A3486" s="1"/>
      <c r="F3486" s="1"/>
      <c r="G3486" s="4"/>
      <c r="H3486" s="4"/>
    </row>
    <row r="3487" spans="1:8" x14ac:dyDescent="0.15">
      <c r="A3487" s="1"/>
      <c r="F3487" s="1"/>
      <c r="G3487" s="4"/>
      <c r="H3487" s="4"/>
    </row>
    <row r="3488" spans="1:8" x14ac:dyDescent="0.15">
      <c r="A3488" s="1"/>
      <c r="F3488" s="1"/>
      <c r="G3488" s="4"/>
      <c r="H3488" s="4"/>
    </row>
    <row r="3489" spans="1:8" x14ac:dyDescent="0.15">
      <c r="A3489" s="1"/>
      <c r="F3489" s="1"/>
      <c r="G3489" s="4"/>
      <c r="H3489" s="4"/>
    </row>
    <row r="3490" spans="1:8" x14ac:dyDescent="0.15">
      <c r="A3490" s="1"/>
      <c r="F3490" s="1"/>
      <c r="G3490" s="4"/>
      <c r="H3490" s="4"/>
    </row>
    <row r="3491" spans="1:8" x14ac:dyDescent="0.15">
      <c r="A3491" s="1"/>
      <c r="F3491" s="1"/>
      <c r="G3491" s="4"/>
      <c r="H3491" s="4"/>
    </row>
    <row r="3492" spans="1:8" x14ac:dyDescent="0.15">
      <c r="A3492" s="1"/>
      <c r="F3492" s="1"/>
      <c r="G3492" s="4"/>
      <c r="H3492" s="4"/>
    </row>
    <row r="3493" spans="1:8" x14ac:dyDescent="0.15">
      <c r="A3493" s="1"/>
      <c r="F3493" s="1"/>
      <c r="G3493" s="4"/>
      <c r="H3493" s="4"/>
    </row>
    <row r="3494" spans="1:8" x14ac:dyDescent="0.15">
      <c r="A3494" s="1"/>
      <c r="F3494" s="1"/>
      <c r="G3494" s="4"/>
      <c r="H3494" s="4"/>
    </row>
    <row r="3495" spans="1:8" x14ac:dyDescent="0.15">
      <c r="A3495" s="1"/>
      <c r="F3495" s="1"/>
      <c r="G3495" s="4"/>
      <c r="H3495" s="4"/>
    </row>
    <row r="3496" spans="1:8" x14ac:dyDescent="0.15">
      <c r="A3496" s="1"/>
      <c r="F3496" s="1"/>
      <c r="G3496" s="4"/>
      <c r="H3496" s="4"/>
    </row>
    <row r="3497" spans="1:8" x14ac:dyDescent="0.15">
      <c r="A3497" s="1"/>
      <c r="F3497" s="1"/>
      <c r="G3497" s="4"/>
      <c r="H3497" s="4"/>
    </row>
    <row r="3498" spans="1:8" x14ac:dyDescent="0.15">
      <c r="A3498" s="1"/>
      <c r="F3498" s="1"/>
      <c r="G3498" s="4"/>
      <c r="H3498" s="4"/>
    </row>
    <row r="3499" spans="1:8" x14ac:dyDescent="0.15">
      <c r="A3499" s="1"/>
      <c r="F3499" s="1"/>
      <c r="G3499" s="4"/>
      <c r="H3499" s="4"/>
    </row>
    <row r="3500" spans="1:8" x14ac:dyDescent="0.15">
      <c r="A3500" s="1"/>
      <c r="F3500" s="1"/>
      <c r="G3500" s="4"/>
      <c r="H3500" s="4"/>
    </row>
    <row r="3501" spans="1:8" x14ac:dyDescent="0.15">
      <c r="A3501" s="1"/>
      <c r="F3501" s="1"/>
      <c r="G3501" s="4"/>
      <c r="H3501" s="4"/>
    </row>
    <row r="3502" spans="1:8" x14ac:dyDescent="0.15">
      <c r="A3502" s="1"/>
      <c r="F3502" s="1"/>
      <c r="G3502" s="4"/>
      <c r="H3502" s="4"/>
    </row>
    <row r="3503" spans="1:8" x14ac:dyDescent="0.15">
      <c r="A3503" s="1"/>
      <c r="F3503" s="1"/>
      <c r="G3503" s="4"/>
      <c r="H3503" s="4"/>
    </row>
    <row r="3504" spans="1:8" x14ac:dyDescent="0.15">
      <c r="A3504" s="1"/>
      <c r="F3504" s="1"/>
      <c r="G3504" s="4"/>
      <c r="H3504" s="4"/>
    </row>
    <row r="3505" spans="1:8" x14ac:dyDescent="0.15">
      <c r="A3505" s="1"/>
      <c r="F3505" s="1"/>
      <c r="G3505" s="4"/>
      <c r="H3505" s="4"/>
    </row>
    <row r="3506" spans="1:8" x14ac:dyDescent="0.15">
      <c r="A3506" s="1"/>
      <c r="F3506" s="1"/>
      <c r="G3506" s="4"/>
      <c r="H3506" s="4"/>
    </row>
    <row r="3507" spans="1:8" x14ac:dyDescent="0.15">
      <c r="A3507" s="1"/>
      <c r="F3507" s="1"/>
      <c r="G3507" s="4"/>
      <c r="H3507" s="4"/>
    </row>
    <row r="3508" spans="1:8" x14ac:dyDescent="0.15">
      <c r="A3508" s="1"/>
      <c r="F3508" s="1"/>
      <c r="G3508" s="4"/>
      <c r="H3508" s="4"/>
    </row>
    <row r="3509" spans="1:8" x14ac:dyDescent="0.15">
      <c r="A3509" s="1"/>
      <c r="F3509" s="1"/>
      <c r="G3509" s="4"/>
      <c r="H3509" s="4"/>
    </row>
    <row r="3510" spans="1:8" x14ac:dyDescent="0.15">
      <c r="A3510" s="1"/>
      <c r="F3510" s="1"/>
      <c r="G3510" s="4"/>
      <c r="H3510" s="4"/>
    </row>
    <row r="3511" spans="1:8" x14ac:dyDescent="0.15">
      <c r="A3511" s="1"/>
      <c r="F3511" s="1"/>
      <c r="G3511" s="4"/>
      <c r="H3511" s="4"/>
    </row>
    <row r="3512" spans="1:8" x14ac:dyDescent="0.15">
      <c r="A3512" s="1"/>
      <c r="F3512" s="1"/>
      <c r="G3512" s="4"/>
      <c r="H3512" s="4"/>
    </row>
    <row r="3513" spans="1:8" x14ac:dyDescent="0.15">
      <c r="A3513" s="1"/>
      <c r="F3513" s="1"/>
      <c r="G3513" s="4"/>
      <c r="H3513" s="4"/>
    </row>
    <row r="3514" spans="1:8" x14ac:dyDescent="0.15">
      <c r="A3514" s="1"/>
      <c r="F3514" s="1"/>
      <c r="G3514" s="4"/>
      <c r="H3514" s="4"/>
    </row>
    <row r="3515" spans="1:8" x14ac:dyDescent="0.15">
      <c r="A3515" s="1"/>
      <c r="F3515" s="1"/>
      <c r="G3515" s="4"/>
      <c r="H3515" s="4"/>
    </row>
    <row r="3516" spans="1:8" x14ac:dyDescent="0.15">
      <c r="A3516" s="1"/>
      <c r="F3516" s="1"/>
      <c r="G3516" s="4"/>
      <c r="H3516" s="4"/>
    </row>
    <row r="3517" spans="1:8" x14ac:dyDescent="0.15">
      <c r="A3517" s="1"/>
      <c r="F3517" s="1"/>
      <c r="G3517" s="4"/>
      <c r="H3517" s="4"/>
    </row>
    <row r="3518" spans="1:8" x14ac:dyDescent="0.15">
      <c r="A3518" s="1"/>
      <c r="F3518" s="1"/>
      <c r="G3518" s="4"/>
      <c r="H3518" s="4"/>
    </row>
    <row r="3519" spans="1:8" x14ac:dyDescent="0.15">
      <c r="A3519" s="1"/>
      <c r="F3519" s="1"/>
      <c r="G3519" s="4"/>
      <c r="H3519" s="4"/>
    </row>
    <row r="3520" spans="1:8" x14ac:dyDescent="0.15">
      <c r="A3520" s="1"/>
      <c r="F3520" s="1"/>
      <c r="G3520" s="4"/>
      <c r="H3520" s="4"/>
    </row>
    <row r="3521" spans="1:8" x14ac:dyDescent="0.15">
      <c r="A3521" s="1"/>
      <c r="F3521" s="1"/>
      <c r="G3521" s="4"/>
      <c r="H3521" s="4"/>
    </row>
    <row r="3522" spans="1:8" x14ac:dyDescent="0.15">
      <c r="A3522" s="1"/>
      <c r="F3522" s="1"/>
      <c r="G3522" s="4"/>
      <c r="H3522" s="4"/>
    </row>
    <row r="3523" spans="1:8" x14ac:dyDescent="0.15">
      <c r="A3523" s="1"/>
      <c r="F3523" s="1"/>
      <c r="G3523" s="4"/>
      <c r="H3523" s="4"/>
    </row>
    <row r="3524" spans="1:8" x14ac:dyDescent="0.15">
      <c r="A3524" s="1"/>
      <c r="F3524" s="1"/>
      <c r="G3524" s="4"/>
      <c r="H3524" s="4"/>
    </row>
    <row r="3525" spans="1:8" x14ac:dyDescent="0.15">
      <c r="A3525" s="1"/>
      <c r="F3525" s="1"/>
      <c r="G3525" s="4"/>
      <c r="H3525" s="4"/>
    </row>
    <row r="3526" spans="1:8" x14ac:dyDescent="0.15">
      <c r="A3526" s="1"/>
      <c r="F3526" s="1"/>
      <c r="G3526" s="4"/>
      <c r="H3526" s="4"/>
    </row>
    <row r="3527" spans="1:8" x14ac:dyDescent="0.15">
      <c r="A3527" s="1"/>
      <c r="F3527" s="1"/>
      <c r="G3527" s="4"/>
      <c r="H3527" s="4"/>
    </row>
    <row r="3528" spans="1:8" x14ac:dyDescent="0.15">
      <c r="A3528" s="1"/>
      <c r="F3528" s="1"/>
      <c r="G3528" s="4"/>
      <c r="H3528" s="4"/>
    </row>
    <row r="3529" spans="1:8" x14ac:dyDescent="0.15">
      <c r="A3529" s="1"/>
      <c r="F3529" s="1"/>
      <c r="G3529" s="4"/>
      <c r="H3529" s="4"/>
    </row>
    <row r="3530" spans="1:8" x14ac:dyDescent="0.15">
      <c r="A3530" s="1"/>
      <c r="F3530" s="1"/>
      <c r="G3530" s="4"/>
      <c r="H3530" s="4"/>
    </row>
    <row r="3531" spans="1:8" x14ac:dyDescent="0.15">
      <c r="A3531" s="1"/>
      <c r="F3531" s="1"/>
      <c r="G3531" s="4"/>
      <c r="H3531" s="4"/>
    </row>
    <row r="3532" spans="1:8" x14ac:dyDescent="0.15">
      <c r="A3532" s="1"/>
      <c r="F3532" s="1"/>
      <c r="G3532" s="4"/>
      <c r="H3532" s="4"/>
    </row>
    <row r="3533" spans="1:8" x14ac:dyDescent="0.15">
      <c r="A3533" s="1"/>
      <c r="F3533" s="1"/>
      <c r="G3533" s="4"/>
      <c r="H3533" s="4"/>
    </row>
    <row r="3534" spans="1:8" x14ac:dyDescent="0.15">
      <c r="A3534" s="1"/>
      <c r="F3534" s="1"/>
      <c r="G3534" s="4"/>
      <c r="H3534" s="4"/>
    </row>
    <row r="3535" spans="1:8" x14ac:dyDescent="0.15">
      <c r="A3535" s="1"/>
      <c r="F3535" s="1"/>
      <c r="G3535" s="4"/>
      <c r="H3535" s="4"/>
    </row>
    <row r="3536" spans="1:8" x14ac:dyDescent="0.15">
      <c r="A3536" s="1"/>
      <c r="F3536" s="1"/>
      <c r="G3536" s="4"/>
      <c r="H3536" s="4"/>
    </row>
    <row r="3537" spans="1:8" x14ac:dyDescent="0.15">
      <c r="A3537" s="1"/>
      <c r="F3537" s="1"/>
      <c r="G3537" s="4"/>
      <c r="H3537" s="4"/>
    </row>
    <row r="3538" spans="1:8" x14ac:dyDescent="0.15">
      <c r="A3538" s="1"/>
      <c r="F3538" s="1"/>
      <c r="G3538" s="4"/>
      <c r="H3538" s="4"/>
    </row>
    <row r="3539" spans="1:8" x14ac:dyDescent="0.15">
      <c r="A3539" s="1"/>
      <c r="F3539" s="1"/>
      <c r="G3539" s="4"/>
      <c r="H3539" s="4"/>
    </row>
    <row r="3540" spans="1:8" x14ac:dyDescent="0.15">
      <c r="A3540" s="1"/>
      <c r="F3540" s="1"/>
      <c r="G3540" s="4"/>
      <c r="H3540" s="4"/>
    </row>
    <row r="3541" spans="1:8" x14ac:dyDescent="0.15">
      <c r="A3541" s="1"/>
      <c r="F3541" s="1"/>
      <c r="G3541" s="4"/>
      <c r="H3541" s="4"/>
    </row>
    <row r="3542" spans="1:8" x14ac:dyDescent="0.15">
      <c r="A3542" s="1"/>
      <c r="F3542" s="1"/>
      <c r="G3542" s="4"/>
      <c r="H3542" s="4"/>
    </row>
    <row r="3543" spans="1:8" x14ac:dyDescent="0.15">
      <c r="A3543" s="1"/>
      <c r="F3543" s="1"/>
      <c r="G3543" s="4"/>
      <c r="H3543" s="4"/>
    </row>
    <row r="3544" spans="1:8" x14ac:dyDescent="0.15">
      <c r="A3544" s="1"/>
      <c r="F3544" s="1"/>
      <c r="G3544" s="4"/>
      <c r="H3544" s="4"/>
    </row>
    <row r="3545" spans="1:8" x14ac:dyDescent="0.15">
      <c r="A3545" s="1"/>
      <c r="F3545" s="1"/>
      <c r="G3545" s="4"/>
      <c r="H3545" s="4"/>
    </row>
    <row r="3546" spans="1:8" x14ac:dyDescent="0.15">
      <c r="A3546" s="1"/>
      <c r="F3546" s="1"/>
      <c r="G3546" s="4"/>
      <c r="H3546" s="4"/>
    </row>
    <row r="3547" spans="1:8" x14ac:dyDescent="0.15">
      <c r="A3547" s="1"/>
      <c r="F3547" s="1"/>
      <c r="G3547" s="4"/>
      <c r="H3547" s="4"/>
    </row>
    <row r="3548" spans="1:8" x14ac:dyDescent="0.15">
      <c r="A3548" s="1"/>
      <c r="F3548" s="1"/>
      <c r="G3548" s="4"/>
      <c r="H3548" s="4"/>
    </row>
    <row r="3549" spans="1:8" x14ac:dyDescent="0.15">
      <c r="A3549" s="1"/>
      <c r="F3549" s="1"/>
      <c r="G3549" s="4"/>
      <c r="H3549" s="4"/>
    </row>
    <row r="3550" spans="1:8" x14ac:dyDescent="0.15">
      <c r="A3550" s="1"/>
      <c r="F3550" s="1"/>
      <c r="G3550" s="4"/>
      <c r="H3550" s="4"/>
    </row>
    <row r="3551" spans="1:8" x14ac:dyDescent="0.15">
      <c r="A3551" s="1"/>
      <c r="F3551" s="1"/>
      <c r="G3551" s="4"/>
      <c r="H3551" s="4"/>
    </row>
    <row r="3552" spans="1:8" x14ac:dyDescent="0.15">
      <c r="A3552" s="1"/>
      <c r="F3552" s="1"/>
      <c r="G3552" s="4"/>
      <c r="H3552" s="4"/>
    </row>
    <row r="3553" spans="1:8" x14ac:dyDescent="0.15">
      <c r="A3553" s="1"/>
      <c r="F3553" s="1"/>
      <c r="G3553" s="4"/>
      <c r="H3553" s="4"/>
    </row>
    <row r="3554" spans="1:8" x14ac:dyDescent="0.15">
      <c r="A3554" s="1"/>
      <c r="F3554" s="1"/>
      <c r="G3554" s="4"/>
      <c r="H3554" s="4"/>
    </row>
    <row r="3555" spans="1:8" x14ac:dyDescent="0.15">
      <c r="A3555" s="1"/>
      <c r="F3555" s="1"/>
      <c r="G3555" s="4"/>
      <c r="H3555" s="4"/>
    </row>
    <row r="3556" spans="1:8" x14ac:dyDescent="0.15">
      <c r="A3556" s="1"/>
      <c r="F3556" s="1"/>
      <c r="G3556" s="4"/>
      <c r="H3556" s="4"/>
    </row>
    <row r="3557" spans="1:8" x14ac:dyDescent="0.15">
      <c r="A3557" s="1"/>
      <c r="F3557" s="1"/>
      <c r="G3557" s="4"/>
      <c r="H3557" s="4"/>
    </row>
    <row r="3558" spans="1:8" x14ac:dyDescent="0.15">
      <c r="A3558" s="1"/>
      <c r="F3558" s="1"/>
      <c r="G3558" s="4"/>
      <c r="H3558" s="4"/>
    </row>
    <row r="3559" spans="1:8" x14ac:dyDescent="0.15">
      <c r="A3559" s="1"/>
      <c r="F3559" s="1"/>
      <c r="G3559" s="4"/>
      <c r="H3559" s="4"/>
    </row>
    <row r="3560" spans="1:8" x14ac:dyDescent="0.15">
      <c r="A3560" s="1"/>
      <c r="F3560" s="1"/>
      <c r="G3560" s="4"/>
      <c r="H3560" s="4"/>
    </row>
    <row r="3561" spans="1:8" x14ac:dyDescent="0.15">
      <c r="A3561" s="1"/>
      <c r="F3561" s="1"/>
      <c r="G3561" s="4"/>
      <c r="H3561" s="4"/>
    </row>
    <row r="3562" spans="1:8" x14ac:dyDescent="0.15">
      <c r="A3562" s="1"/>
      <c r="F3562" s="1"/>
      <c r="G3562" s="4"/>
      <c r="H3562" s="4"/>
    </row>
    <row r="3563" spans="1:8" x14ac:dyDescent="0.15">
      <c r="A3563" s="1"/>
      <c r="F3563" s="1"/>
      <c r="G3563" s="4"/>
      <c r="H3563" s="4"/>
    </row>
    <row r="3564" spans="1:8" x14ac:dyDescent="0.15">
      <c r="A3564" s="1"/>
      <c r="F3564" s="1"/>
      <c r="G3564" s="4"/>
      <c r="H3564" s="4"/>
    </row>
    <row r="3565" spans="1:8" x14ac:dyDescent="0.15">
      <c r="A3565" s="1"/>
      <c r="F3565" s="1"/>
      <c r="G3565" s="4"/>
      <c r="H3565" s="4"/>
    </row>
    <row r="3566" spans="1:8" x14ac:dyDescent="0.15">
      <c r="A3566" s="1"/>
      <c r="F3566" s="1"/>
      <c r="G3566" s="4"/>
      <c r="H3566" s="4"/>
    </row>
    <row r="3567" spans="1:8" x14ac:dyDescent="0.15">
      <c r="A3567" s="1"/>
      <c r="F3567" s="1"/>
      <c r="G3567" s="4"/>
      <c r="H3567" s="4"/>
    </row>
    <row r="3568" spans="1:8" x14ac:dyDescent="0.15">
      <c r="A3568" s="1"/>
      <c r="F3568" s="1"/>
      <c r="G3568" s="4"/>
      <c r="H3568" s="4"/>
    </row>
    <row r="3569" spans="1:8" x14ac:dyDescent="0.15">
      <c r="A3569" s="1"/>
      <c r="F3569" s="1"/>
      <c r="G3569" s="4"/>
      <c r="H3569" s="4"/>
    </row>
    <row r="3570" spans="1:8" x14ac:dyDescent="0.15">
      <c r="A3570" s="1"/>
      <c r="F3570" s="1"/>
      <c r="G3570" s="4"/>
      <c r="H3570" s="4"/>
    </row>
    <row r="3571" spans="1:8" x14ac:dyDescent="0.15">
      <c r="A3571" s="1"/>
      <c r="F3571" s="1"/>
      <c r="G3571" s="4"/>
      <c r="H3571" s="4"/>
    </row>
    <row r="3572" spans="1:8" x14ac:dyDescent="0.15">
      <c r="A3572" s="1"/>
      <c r="F3572" s="1"/>
      <c r="G3572" s="4"/>
      <c r="H3572" s="4"/>
    </row>
    <row r="3573" spans="1:8" x14ac:dyDescent="0.15">
      <c r="A3573" s="1"/>
      <c r="F3573" s="1"/>
      <c r="G3573" s="4"/>
      <c r="H3573" s="4"/>
    </row>
    <row r="3574" spans="1:8" x14ac:dyDescent="0.15">
      <c r="A3574" s="1"/>
      <c r="F3574" s="1"/>
      <c r="G3574" s="4"/>
      <c r="H3574" s="4"/>
    </row>
    <row r="3575" spans="1:8" x14ac:dyDescent="0.15">
      <c r="A3575" s="1"/>
      <c r="F3575" s="1"/>
      <c r="G3575" s="4"/>
      <c r="H3575" s="4"/>
    </row>
    <row r="3576" spans="1:8" x14ac:dyDescent="0.15">
      <c r="A3576" s="1"/>
      <c r="F3576" s="1"/>
      <c r="G3576" s="4"/>
      <c r="H3576" s="4"/>
    </row>
    <row r="3577" spans="1:8" x14ac:dyDescent="0.15">
      <c r="A3577" s="1"/>
      <c r="F3577" s="1"/>
      <c r="G3577" s="4"/>
      <c r="H3577" s="4"/>
    </row>
    <row r="3578" spans="1:8" x14ac:dyDescent="0.15">
      <c r="A3578" s="1"/>
      <c r="F3578" s="1"/>
      <c r="G3578" s="4"/>
      <c r="H3578" s="4"/>
    </row>
    <row r="3579" spans="1:8" x14ac:dyDescent="0.15">
      <c r="A3579" s="1"/>
      <c r="F3579" s="1"/>
      <c r="G3579" s="4"/>
      <c r="H3579" s="4"/>
    </row>
    <row r="3580" spans="1:8" x14ac:dyDescent="0.15">
      <c r="A3580" s="1"/>
      <c r="F3580" s="1"/>
      <c r="G3580" s="4"/>
      <c r="H3580" s="4"/>
    </row>
    <row r="3581" spans="1:8" x14ac:dyDescent="0.15">
      <c r="A3581" s="1"/>
      <c r="F3581" s="1"/>
      <c r="G3581" s="4"/>
      <c r="H3581" s="4"/>
    </row>
    <row r="3582" spans="1:8" x14ac:dyDescent="0.15">
      <c r="A3582" s="1"/>
      <c r="F3582" s="1"/>
      <c r="G3582" s="4"/>
      <c r="H3582" s="4"/>
    </row>
    <row r="3583" spans="1:8" x14ac:dyDescent="0.15">
      <c r="A3583" s="1"/>
      <c r="F3583" s="1"/>
      <c r="G3583" s="4"/>
      <c r="H3583" s="4"/>
    </row>
    <row r="3584" spans="1:8" x14ac:dyDescent="0.15">
      <c r="A3584" s="1"/>
      <c r="F3584" s="1"/>
      <c r="G3584" s="4"/>
      <c r="H3584" s="4"/>
    </row>
    <row r="3585" spans="1:8" x14ac:dyDescent="0.15">
      <c r="A3585" s="1"/>
      <c r="F3585" s="1"/>
      <c r="G3585" s="4"/>
      <c r="H3585" s="4"/>
    </row>
    <row r="3586" spans="1:8" x14ac:dyDescent="0.15">
      <c r="A3586" s="1"/>
      <c r="F3586" s="1"/>
      <c r="G3586" s="4"/>
      <c r="H3586" s="4"/>
    </row>
    <row r="3587" spans="1:8" x14ac:dyDescent="0.15">
      <c r="A3587" s="1"/>
      <c r="F3587" s="1"/>
      <c r="G3587" s="4"/>
      <c r="H3587" s="4"/>
    </row>
    <row r="3588" spans="1:8" x14ac:dyDescent="0.15">
      <c r="A3588" s="1"/>
      <c r="F3588" s="1"/>
      <c r="G3588" s="4"/>
      <c r="H3588" s="4"/>
    </row>
    <row r="3589" spans="1:8" x14ac:dyDescent="0.15">
      <c r="A3589" s="1"/>
      <c r="F3589" s="1"/>
      <c r="G3589" s="4"/>
      <c r="H3589" s="4"/>
    </row>
    <row r="3590" spans="1:8" x14ac:dyDescent="0.15">
      <c r="A3590" s="1"/>
      <c r="F3590" s="1"/>
      <c r="G3590" s="4"/>
      <c r="H3590" s="4"/>
    </row>
    <row r="3591" spans="1:8" x14ac:dyDescent="0.15">
      <c r="A3591" s="1"/>
      <c r="F3591" s="1"/>
      <c r="G3591" s="4"/>
      <c r="H3591" s="4"/>
    </row>
    <row r="3592" spans="1:8" x14ac:dyDescent="0.15">
      <c r="A3592" s="1"/>
      <c r="F3592" s="1"/>
      <c r="G3592" s="4"/>
      <c r="H3592" s="4"/>
    </row>
    <row r="3593" spans="1:8" x14ac:dyDescent="0.15">
      <c r="A3593" s="1"/>
      <c r="F3593" s="1"/>
      <c r="G3593" s="4"/>
      <c r="H3593" s="4"/>
    </row>
    <row r="3594" spans="1:8" x14ac:dyDescent="0.15">
      <c r="A3594" s="1"/>
      <c r="F3594" s="1"/>
      <c r="G3594" s="4"/>
      <c r="H3594" s="4"/>
    </row>
    <row r="3595" spans="1:8" x14ac:dyDescent="0.15">
      <c r="A3595" s="1"/>
      <c r="F3595" s="1"/>
      <c r="G3595" s="4"/>
      <c r="H3595" s="4"/>
    </row>
    <row r="3596" spans="1:8" x14ac:dyDescent="0.15">
      <c r="A3596" s="1"/>
      <c r="F3596" s="1"/>
      <c r="G3596" s="4"/>
      <c r="H3596" s="4"/>
    </row>
    <row r="3597" spans="1:8" x14ac:dyDescent="0.15">
      <c r="A3597" s="1"/>
      <c r="F3597" s="1"/>
      <c r="G3597" s="4"/>
      <c r="H3597" s="4"/>
    </row>
    <row r="3598" spans="1:8" x14ac:dyDescent="0.15">
      <c r="A3598" s="1"/>
      <c r="F3598" s="1"/>
      <c r="G3598" s="4"/>
      <c r="H3598" s="4"/>
    </row>
    <row r="3599" spans="1:8" x14ac:dyDescent="0.15">
      <c r="A3599" s="1"/>
      <c r="F3599" s="1"/>
      <c r="G3599" s="4"/>
      <c r="H3599" s="4"/>
    </row>
    <row r="3600" spans="1:8" x14ac:dyDescent="0.15">
      <c r="A3600" s="1"/>
      <c r="F3600" s="1"/>
      <c r="G3600" s="4"/>
      <c r="H3600" s="4"/>
    </row>
    <row r="3601" spans="1:8" x14ac:dyDescent="0.15">
      <c r="A3601" s="1"/>
      <c r="F3601" s="1"/>
      <c r="G3601" s="4"/>
      <c r="H3601" s="4"/>
    </row>
    <row r="3602" spans="1:8" x14ac:dyDescent="0.15">
      <c r="A3602" s="1"/>
      <c r="F3602" s="1"/>
      <c r="G3602" s="4"/>
      <c r="H3602" s="4"/>
    </row>
    <row r="3603" spans="1:8" x14ac:dyDescent="0.15">
      <c r="A3603" s="1"/>
      <c r="F3603" s="1"/>
      <c r="G3603" s="4"/>
      <c r="H3603" s="4"/>
    </row>
    <row r="3604" spans="1:8" x14ac:dyDescent="0.15">
      <c r="A3604" s="1"/>
      <c r="F3604" s="1"/>
      <c r="G3604" s="4"/>
      <c r="H3604" s="4"/>
    </row>
    <row r="3605" spans="1:8" x14ac:dyDescent="0.15">
      <c r="A3605" s="1"/>
      <c r="F3605" s="1"/>
      <c r="G3605" s="4"/>
      <c r="H3605" s="4"/>
    </row>
    <row r="3606" spans="1:8" x14ac:dyDescent="0.15">
      <c r="A3606" s="1"/>
      <c r="F3606" s="1"/>
      <c r="G3606" s="4"/>
      <c r="H3606" s="4"/>
    </row>
    <row r="3607" spans="1:8" x14ac:dyDescent="0.15">
      <c r="A3607" s="1"/>
      <c r="F3607" s="1"/>
      <c r="G3607" s="4"/>
      <c r="H3607" s="4"/>
    </row>
    <row r="3608" spans="1:8" x14ac:dyDescent="0.15">
      <c r="A3608" s="1"/>
      <c r="F3608" s="1"/>
      <c r="G3608" s="4"/>
      <c r="H3608" s="4"/>
    </row>
    <row r="3609" spans="1:8" x14ac:dyDescent="0.15">
      <c r="A3609" s="1"/>
      <c r="F3609" s="1"/>
      <c r="G3609" s="4"/>
      <c r="H3609" s="4"/>
    </row>
    <row r="3610" spans="1:8" x14ac:dyDescent="0.15">
      <c r="A3610" s="1"/>
      <c r="F3610" s="1"/>
      <c r="G3610" s="4"/>
      <c r="H3610" s="4"/>
    </row>
    <row r="3611" spans="1:8" x14ac:dyDescent="0.15">
      <c r="A3611" s="1"/>
      <c r="F3611" s="1"/>
      <c r="G3611" s="4"/>
      <c r="H3611" s="4"/>
    </row>
    <row r="3612" spans="1:8" x14ac:dyDescent="0.15">
      <c r="A3612" s="1"/>
      <c r="F3612" s="1"/>
      <c r="G3612" s="4"/>
      <c r="H3612" s="4"/>
    </row>
    <row r="3613" spans="1:8" x14ac:dyDescent="0.15">
      <c r="A3613" s="1"/>
      <c r="F3613" s="1"/>
      <c r="G3613" s="4"/>
      <c r="H3613" s="4"/>
    </row>
    <row r="3614" spans="1:8" x14ac:dyDescent="0.15">
      <c r="A3614" s="1"/>
      <c r="F3614" s="1"/>
      <c r="G3614" s="4"/>
      <c r="H3614" s="4"/>
    </row>
    <row r="3615" spans="1:8" x14ac:dyDescent="0.15">
      <c r="A3615" s="1"/>
      <c r="F3615" s="1"/>
      <c r="G3615" s="4"/>
      <c r="H3615" s="4"/>
    </row>
    <row r="3616" spans="1:8" x14ac:dyDescent="0.15">
      <c r="A3616" s="1"/>
      <c r="F3616" s="1"/>
      <c r="G3616" s="4"/>
      <c r="H3616" s="4"/>
    </row>
    <row r="3617" spans="1:8" x14ac:dyDescent="0.15">
      <c r="A3617" s="1"/>
      <c r="F3617" s="1"/>
      <c r="G3617" s="4"/>
      <c r="H3617" s="4"/>
    </row>
    <row r="3618" spans="1:8" x14ac:dyDescent="0.15">
      <c r="A3618" s="1"/>
      <c r="F3618" s="1"/>
      <c r="G3618" s="4"/>
      <c r="H3618" s="4"/>
    </row>
    <row r="3619" spans="1:8" x14ac:dyDescent="0.15">
      <c r="A3619" s="1"/>
      <c r="F3619" s="1"/>
      <c r="G3619" s="4"/>
      <c r="H3619" s="4"/>
    </row>
    <row r="3620" spans="1:8" x14ac:dyDescent="0.15">
      <c r="A3620" s="1"/>
      <c r="F3620" s="1"/>
      <c r="G3620" s="4"/>
      <c r="H3620" s="4"/>
    </row>
    <row r="3621" spans="1:8" x14ac:dyDescent="0.15">
      <c r="A3621" s="1"/>
      <c r="F3621" s="1"/>
      <c r="G3621" s="4"/>
      <c r="H3621" s="4"/>
    </row>
    <row r="3622" spans="1:8" x14ac:dyDescent="0.15">
      <c r="A3622" s="1"/>
      <c r="F3622" s="1"/>
      <c r="G3622" s="4"/>
      <c r="H3622" s="4"/>
    </row>
    <row r="3623" spans="1:8" x14ac:dyDescent="0.15">
      <c r="A3623" s="1"/>
      <c r="F3623" s="1"/>
      <c r="G3623" s="4"/>
      <c r="H3623" s="4"/>
    </row>
    <row r="3624" spans="1:8" x14ac:dyDescent="0.15">
      <c r="A3624" s="1"/>
      <c r="F3624" s="1"/>
      <c r="G3624" s="4"/>
      <c r="H3624" s="4"/>
    </row>
    <row r="3625" spans="1:8" x14ac:dyDescent="0.15">
      <c r="A3625" s="1"/>
      <c r="F3625" s="1"/>
      <c r="G3625" s="4"/>
      <c r="H3625" s="4"/>
    </row>
    <row r="3626" spans="1:8" x14ac:dyDescent="0.15">
      <c r="A3626" s="1"/>
      <c r="F3626" s="1"/>
      <c r="G3626" s="4"/>
      <c r="H3626" s="4"/>
    </row>
    <row r="3627" spans="1:8" x14ac:dyDescent="0.15">
      <c r="A3627" s="1"/>
      <c r="F3627" s="1"/>
      <c r="G3627" s="4"/>
      <c r="H3627" s="4"/>
    </row>
    <row r="3628" spans="1:8" x14ac:dyDescent="0.15">
      <c r="A3628" s="1"/>
      <c r="F3628" s="1"/>
      <c r="G3628" s="4"/>
      <c r="H3628" s="4"/>
    </row>
    <row r="3629" spans="1:8" x14ac:dyDescent="0.15">
      <c r="A3629" s="1"/>
      <c r="F3629" s="1"/>
      <c r="G3629" s="4"/>
      <c r="H3629" s="4"/>
    </row>
    <row r="3630" spans="1:8" x14ac:dyDescent="0.15">
      <c r="A3630" s="1"/>
      <c r="F3630" s="1"/>
      <c r="G3630" s="4"/>
      <c r="H3630" s="4"/>
    </row>
    <row r="3631" spans="1:8" x14ac:dyDescent="0.15">
      <c r="A3631" s="1"/>
      <c r="F3631" s="1"/>
      <c r="G3631" s="4"/>
      <c r="H3631" s="4"/>
    </row>
    <row r="3632" spans="1:8" x14ac:dyDescent="0.15">
      <c r="A3632" s="1"/>
      <c r="F3632" s="1"/>
      <c r="G3632" s="4"/>
      <c r="H3632" s="4"/>
    </row>
    <row r="3633" spans="1:8" x14ac:dyDescent="0.15">
      <c r="A3633" s="1"/>
      <c r="F3633" s="1"/>
      <c r="G3633" s="4"/>
      <c r="H3633" s="4"/>
    </row>
    <row r="3634" spans="1:8" x14ac:dyDescent="0.15">
      <c r="A3634" s="1"/>
      <c r="F3634" s="1"/>
      <c r="G3634" s="4"/>
      <c r="H3634" s="4"/>
    </row>
    <row r="3635" spans="1:8" x14ac:dyDescent="0.15">
      <c r="A3635" s="1"/>
      <c r="F3635" s="1"/>
      <c r="G3635" s="4"/>
      <c r="H3635" s="4"/>
    </row>
    <row r="3636" spans="1:8" x14ac:dyDescent="0.15">
      <c r="A3636" s="1"/>
      <c r="F3636" s="1"/>
      <c r="G3636" s="4"/>
      <c r="H3636" s="4"/>
    </row>
    <row r="3637" spans="1:8" x14ac:dyDescent="0.15">
      <c r="A3637" s="1"/>
      <c r="F3637" s="1"/>
      <c r="G3637" s="4"/>
      <c r="H3637" s="4"/>
    </row>
    <row r="3638" spans="1:8" x14ac:dyDescent="0.15">
      <c r="A3638" s="1"/>
      <c r="F3638" s="1"/>
      <c r="G3638" s="4"/>
      <c r="H3638" s="4"/>
    </row>
    <row r="3639" spans="1:8" x14ac:dyDescent="0.15">
      <c r="A3639" s="1"/>
      <c r="F3639" s="1"/>
      <c r="G3639" s="4"/>
      <c r="H3639" s="4"/>
    </row>
    <row r="3640" spans="1:8" x14ac:dyDescent="0.15">
      <c r="A3640" s="1"/>
      <c r="F3640" s="1"/>
      <c r="G3640" s="4"/>
      <c r="H3640" s="4"/>
    </row>
    <row r="3641" spans="1:8" x14ac:dyDescent="0.15">
      <c r="A3641" s="1"/>
      <c r="F3641" s="1"/>
      <c r="G3641" s="4"/>
      <c r="H3641" s="4"/>
    </row>
    <row r="3642" spans="1:8" x14ac:dyDescent="0.15">
      <c r="A3642" s="1"/>
      <c r="F3642" s="1"/>
      <c r="G3642" s="4"/>
      <c r="H3642" s="4"/>
    </row>
    <row r="3643" spans="1:8" x14ac:dyDescent="0.15">
      <c r="A3643" s="1"/>
      <c r="F3643" s="1"/>
      <c r="G3643" s="4"/>
      <c r="H3643" s="4"/>
    </row>
    <row r="3644" spans="1:8" x14ac:dyDescent="0.15">
      <c r="A3644" s="1"/>
      <c r="F3644" s="1"/>
      <c r="G3644" s="4"/>
      <c r="H3644" s="4"/>
    </row>
    <row r="3645" spans="1:8" x14ac:dyDescent="0.15">
      <c r="A3645" s="1"/>
      <c r="F3645" s="1"/>
      <c r="G3645" s="4"/>
      <c r="H3645" s="4"/>
    </row>
    <row r="3646" spans="1:8" x14ac:dyDescent="0.15">
      <c r="A3646" s="1"/>
      <c r="F3646" s="1"/>
      <c r="G3646" s="4"/>
      <c r="H3646" s="4"/>
    </row>
    <row r="3647" spans="1:8" x14ac:dyDescent="0.15">
      <c r="A3647" s="1"/>
      <c r="F3647" s="1"/>
      <c r="G3647" s="4"/>
      <c r="H3647" s="4"/>
    </row>
    <row r="3648" spans="1:8" x14ac:dyDescent="0.15">
      <c r="A3648" s="1"/>
      <c r="F3648" s="1"/>
      <c r="G3648" s="4"/>
      <c r="H3648" s="4"/>
    </row>
    <row r="3649" spans="1:8" x14ac:dyDescent="0.15">
      <c r="A3649" s="1"/>
      <c r="F3649" s="1"/>
      <c r="G3649" s="4"/>
      <c r="H3649" s="4"/>
    </row>
    <row r="3650" spans="1:8" x14ac:dyDescent="0.15">
      <c r="A3650" s="1"/>
      <c r="F3650" s="1"/>
      <c r="G3650" s="4"/>
      <c r="H3650" s="4"/>
    </row>
    <row r="3651" spans="1:8" x14ac:dyDescent="0.15">
      <c r="A3651" s="1"/>
      <c r="F3651" s="1"/>
      <c r="G3651" s="4"/>
      <c r="H3651" s="4"/>
    </row>
    <row r="3652" spans="1:8" x14ac:dyDescent="0.15">
      <c r="A3652" s="1"/>
      <c r="F3652" s="1"/>
      <c r="G3652" s="4"/>
      <c r="H3652" s="4"/>
    </row>
    <row r="3653" spans="1:8" x14ac:dyDescent="0.15">
      <c r="A3653" s="1"/>
      <c r="F3653" s="1"/>
      <c r="G3653" s="4"/>
      <c r="H3653" s="4"/>
    </row>
    <row r="3654" spans="1:8" x14ac:dyDescent="0.15">
      <c r="A3654" s="1"/>
      <c r="F3654" s="1"/>
      <c r="G3654" s="4"/>
      <c r="H3654" s="4"/>
    </row>
    <row r="3655" spans="1:8" x14ac:dyDescent="0.15">
      <c r="A3655" s="1"/>
      <c r="F3655" s="1"/>
      <c r="G3655" s="4"/>
      <c r="H3655" s="4"/>
    </row>
    <row r="3656" spans="1:8" x14ac:dyDescent="0.15">
      <c r="A3656" s="1"/>
      <c r="F3656" s="1"/>
      <c r="G3656" s="4"/>
      <c r="H3656" s="4"/>
    </row>
    <row r="3657" spans="1:8" x14ac:dyDescent="0.15">
      <c r="A3657" s="1"/>
      <c r="F3657" s="1"/>
      <c r="G3657" s="4"/>
      <c r="H3657" s="4"/>
    </row>
    <row r="3658" spans="1:8" x14ac:dyDescent="0.15">
      <c r="A3658" s="1"/>
      <c r="F3658" s="1"/>
      <c r="G3658" s="4"/>
      <c r="H3658" s="4"/>
    </row>
    <row r="3659" spans="1:8" x14ac:dyDescent="0.15">
      <c r="A3659" s="1"/>
      <c r="F3659" s="1"/>
      <c r="G3659" s="4"/>
      <c r="H3659" s="4"/>
    </row>
    <row r="3660" spans="1:8" x14ac:dyDescent="0.15">
      <c r="A3660" s="1"/>
      <c r="F3660" s="1"/>
      <c r="G3660" s="4"/>
      <c r="H3660" s="4"/>
    </row>
    <row r="3661" spans="1:8" x14ac:dyDescent="0.15">
      <c r="A3661" s="1"/>
      <c r="F3661" s="1"/>
      <c r="G3661" s="4"/>
      <c r="H3661" s="4"/>
    </row>
    <row r="3662" spans="1:8" x14ac:dyDescent="0.15">
      <c r="A3662" s="1"/>
      <c r="F3662" s="1"/>
      <c r="G3662" s="4"/>
      <c r="H3662" s="4"/>
    </row>
    <row r="3663" spans="1:8" x14ac:dyDescent="0.15">
      <c r="A3663" s="1"/>
      <c r="F3663" s="1"/>
      <c r="G3663" s="4"/>
      <c r="H3663" s="4"/>
    </row>
    <row r="3664" spans="1:8" x14ac:dyDescent="0.15">
      <c r="A3664" s="1"/>
      <c r="F3664" s="1"/>
      <c r="G3664" s="4"/>
      <c r="H3664" s="4"/>
    </row>
    <row r="3665" spans="1:8" x14ac:dyDescent="0.15">
      <c r="A3665" s="1"/>
      <c r="F3665" s="1"/>
      <c r="G3665" s="4"/>
      <c r="H3665" s="4"/>
    </row>
    <row r="3666" spans="1:8" x14ac:dyDescent="0.15">
      <c r="A3666" s="1"/>
      <c r="F3666" s="1"/>
      <c r="G3666" s="4"/>
      <c r="H3666" s="4"/>
    </row>
    <row r="3667" spans="1:8" x14ac:dyDescent="0.15">
      <c r="A3667" s="1"/>
      <c r="F3667" s="1"/>
      <c r="G3667" s="4"/>
      <c r="H3667" s="4"/>
    </row>
    <row r="3668" spans="1:8" x14ac:dyDescent="0.15">
      <c r="A3668" s="1"/>
      <c r="F3668" s="1"/>
      <c r="G3668" s="4"/>
      <c r="H3668" s="4"/>
    </row>
    <row r="3669" spans="1:8" x14ac:dyDescent="0.15">
      <c r="A3669" s="1"/>
      <c r="F3669" s="1"/>
      <c r="G3669" s="4"/>
      <c r="H3669" s="4"/>
    </row>
    <row r="3670" spans="1:8" x14ac:dyDescent="0.15">
      <c r="A3670" s="1"/>
      <c r="F3670" s="1"/>
      <c r="G3670" s="4"/>
      <c r="H3670" s="4"/>
    </row>
    <row r="3671" spans="1:8" x14ac:dyDescent="0.15">
      <c r="A3671" s="1"/>
      <c r="F3671" s="1"/>
      <c r="G3671" s="4"/>
      <c r="H3671" s="4"/>
    </row>
    <row r="3672" spans="1:8" x14ac:dyDescent="0.15">
      <c r="A3672" s="1"/>
      <c r="F3672" s="1"/>
      <c r="G3672" s="4"/>
      <c r="H3672" s="4"/>
    </row>
    <row r="3673" spans="1:8" x14ac:dyDescent="0.15">
      <c r="A3673" s="1"/>
      <c r="F3673" s="1"/>
      <c r="G3673" s="4"/>
      <c r="H3673" s="4"/>
    </row>
    <row r="3674" spans="1:8" x14ac:dyDescent="0.15">
      <c r="A3674" s="1"/>
      <c r="F3674" s="1"/>
      <c r="G3674" s="4"/>
      <c r="H3674" s="4"/>
    </row>
    <row r="3675" spans="1:8" x14ac:dyDescent="0.15">
      <c r="A3675" s="1"/>
      <c r="F3675" s="1"/>
      <c r="G3675" s="4"/>
      <c r="H3675" s="4"/>
    </row>
    <row r="3676" spans="1:8" x14ac:dyDescent="0.15">
      <c r="A3676" s="1"/>
      <c r="F3676" s="1"/>
      <c r="G3676" s="4"/>
      <c r="H3676" s="4"/>
    </row>
    <row r="3677" spans="1:8" x14ac:dyDescent="0.15">
      <c r="A3677" s="1"/>
      <c r="F3677" s="1"/>
      <c r="G3677" s="4"/>
      <c r="H3677" s="4"/>
    </row>
    <row r="3678" spans="1:8" x14ac:dyDescent="0.15">
      <c r="A3678" s="1"/>
      <c r="F3678" s="1"/>
      <c r="G3678" s="4"/>
      <c r="H3678" s="4"/>
    </row>
    <row r="3679" spans="1:8" x14ac:dyDescent="0.15">
      <c r="A3679" s="1"/>
      <c r="F3679" s="1"/>
      <c r="G3679" s="4"/>
      <c r="H3679" s="4"/>
    </row>
    <row r="3680" spans="1:8" x14ac:dyDescent="0.15">
      <c r="A3680" s="1"/>
      <c r="F3680" s="1"/>
      <c r="G3680" s="4"/>
      <c r="H3680" s="4"/>
    </row>
    <row r="3681" spans="1:8" x14ac:dyDescent="0.15">
      <c r="A3681" s="1"/>
      <c r="F3681" s="1"/>
      <c r="G3681" s="4"/>
      <c r="H3681" s="4"/>
    </row>
    <row r="3682" spans="1:8" x14ac:dyDescent="0.15">
      <c r="A3682" s="1"/>
      <c r="F3682" s="1"/>
      <c r="G3682" s="4"/>
      <c r="H3682" s="4"/>
    </row>
    <row r="3683" spans="1:8" x14ac:dyDescent="0.15">
      <c r="A3683" s="1"/>
      <c r="F3683" s="1"/>
      <c r="G3683" s="4"/>
      <c r="H3683" s="4"/>
    </row>
    <row r="3684" spans="1:8" x14ac:dyDescent="0.15">
      <c r="A3684" s="1"/>
      <c r="F3684" s="1"/>
      <c r="G3684" s="4"/>
      <c r="H3684" s="4"/>
    </row>
    <row r="3685" spans="1:8" x14ac:dyDescent="0.15">
      <c r="A3685" s="1"/>
      <c r="F3685" s="1"/>
      <c r="G3685" s="4"/>
      <c r="H3685" s="4"/>
    </row>
    <row r="3686" spans="1:8" x14ac:dyDescent="0.15">
      <c r="A3686" s="1"/>
      <c r="F3686" s="1"/>
      <c r="G3686" s="4"/>
      <c r="H3686" s="4"/>
    </row>
    <row r="3687" spans="1:8" x14ac:dyDescent="0.15">
      <c r="A3687" s="1"/>
      <c r="F3687" s="1"/>
      <c r="G3687" s="4"/>
      <c r="H3687" s="4"/>
    </row>
    <row r="3688" spans="1:8" x14ac:dyDescent="0.15">
      <c r="A3688" s="1"/>
      <c r="F3688" s="1"/>
      <c r="G3688" s="4"/>
      <c r="H3688" s="4"/>
    </row>
    <row r="3689" spans="1:8" x14ac:dyDescent="0.15">
      <c r="A3689" s="1"/>
      <c r="F3689" s="1"/>
      <c r="G3689" s="4"/>
      <c r="H3689" s="4"/>
    </row>
    <row r="3690" spans="1:8" x14ac:dyDescent="0.15">
      <c r="A3690" s="1"/>
      <c r="F3690" s="1"/>
      <c r="G3690" s="4"/>
      <c r="H3690" s="4"/>
    </row>
    <row r="3691" spans="1:8" x14ac:dyDescent="0.15">
      <c r="A3691" s="1"/>
      <c r="F3691" s="1"/>
      <c r="G3691" s="4"/>
      <c r="H3691" s="4"/>
    </row>
    <row r="3692" spans="1:8" x14ac:dyDescent="0.15">
      <c r="A3692" s="1"/>
      <c r="F3692" s="1"/>
      <c r="G3692" s="4"/>
      <c r="H3692" s="4"/>
    </row>
    <row r="3693" spans="1:8" x14ac:dyDescent="0.15">
      <c r="A3693" s="1"/>
      <c r="F3693" s="1"/>
      <c r="G3693" s="4"/>
      <c r="H3693" s="4"/>
    </row>
    <row r="3694" spans="1:8" x14ac:dyDescent="0.15">
      <c r="A3694" s="1"/>
      <c r="F3694" s="1"/>
      <c r="G3694" s="4"/>
      <c r="H3694" s="4"/>
    </row>
    <row r="3695" spans="1:8" x14ac:dyDescent="0.15">
      <c r="A3695" s="1"/>
      <c r="F3695" s="1"/>
      <c r="G3695" s="4"/>
      <c r="H3695" s="4"/>
    </row>
    <row r="3696" spans="1:8" x14ac:dyDescent="0.15">
      <c r="A3696" s="1"/>
      <c r="F3696" s="1"/>
      <c r="G3696" s="4"/>
      <c r="H3696" s="4"/>
    </row>
    <row r="3697" spans="1:8" x14ac:dyDescent="0.15">
      <c r="A3697" s="1"/>
      <c r="F3697" s="1"/>
      <c r="G3697" s="4"/>
      <c r="H3697" s="4"/>
    </row>
    <row r="3698" spans="1:8" x14ac:dyDescent="0.15">
      <c r="A3698" s="1"/>
      <c r="F3698" s="1"/>
      <c r="G3698" s="4"/>
      <c r="H3698" s="4"/>
    </row>
    <row r="3699" spans="1:8" x14ac:dyDescent="0.15">
      <c r="A3699" s="1"/>
      <c r="F3699" s="1"/>
      <c r="G3699" s="4"/>
      <c r="H3699" s="4"/>
    </row>
    <row r="3700" spans="1:8" x14ac:dyDescent="0.15">
      <c r="A3700" s="1"/>
      <c r="F3700" s="1"/>
      <c r="G3700" s="4"/>
      <c r="H3700" s="4"/>
    </row>
    <row r="3701" spans="1:8" x14ac:dyDescent="0.15">
      <c r="A3701" s="1"/>
      <c r="F3701" s="1"/>
      <c r="G3701" s="4"/>
      <c r="H3701" s="4"/>
    </row>
    <row r="3702" spans="1:8" x14ac:dyDescent="0.15">
      <c r="A3702" s="1"/>
      <c r="F3702" s="1"/>
      <c r="G3702" s="4"/>
      <c r="H3702" s="4"/>
    </row>
    <row r="3703" spans="1:8" x14ac:dyDescent="0.15">
      <c r="A3703" s="1"/>
      <c r="F3703" s="1"/>
      <c r="G3703" s="4"/>
      <c r="H3703" s="4"/>
    </row>
    <row r="3704" spans="1:8" x14ac:dyDescent="0.15">
      <c r="A3704" s="1"/>
      <c r="F3704" s="1"/>
      <c r="G3704" s="4"/>
      <c r="H3704" s="4"/>
    </row>
    <row r="3705" spans="1:8" x14ac:dyDescent="0.15">
      <c r="A3705" s="1"/>
      <c r="F3705" s="1"/>
      <c r="G3705" s="4"/>
      <c r="H3705" s="4"/>
    </row>
    <row r="3706" spans="1:8" x14ac:dyDescent="0.15">
      <c r="A3706" s="1"/>
      <c r="F3706" s="1"/>
      <c r="G3706" s="4"/>
      <c r="H3706" s="4"/>
    </row>
    <row r="3707" spans="1:8" x14ac:dyDescent="0.15">
      <c r="A3707" s="1"/>
      <c r="F3707" s="1"/>
      <c r="G3707" s="4"/>
      <c r="H3707" s="4"/>
    </row>
    <row r="3708" spans="1:8" x14ac:dyDescent="0.15">
      <c r="A3708" s="1"/>
      <c r="F3708" s="1"/>
      <c r="G3708" s="4"/>
      <c r="H3708" s="4"/>
    </row>
    <row r="3709" spans="1:8" x14ac:dyDescent="0.15">
      <c r="A3709" s="1"/>
      <c r="F3709" s="1"/>
      <c r="G3709" s="4"/>
      <c r="H3709" s="4"/>
    </row>
    <row r="3710" spans="1:8" x14ac:dyDescent="0.15">
      <c r="A3710" s="1"/>
      <c r="F3710" s="1"/>
      <c r="G3710" s="4"/>
      <c r="H3710" s="4"/>
    </row>
    <row r="3711" spans="1:8" x14ac:dyDescent="0.15">
      <c r="A3711" s="1"/>
      <c r="F3711" s="1"/>
      <c r="G3711" s="4"/>
      <c r="H3711" s="4"/>
    </row>
    <row r="3712" spans="1:8" x14ac:dyDescent="0.15">
      <c r="A3712" s="1"/>
      <c r="F3712" s="1"/>
      <c r="G3712" s="4"/>
      <c r="H3712" s="4"/>
    </row>
    <row r="3713" spans="1:8" x14ac:dyDescent="0.15">
      <c r="A3713" s="1"/>
      <c r="F3713" s="1"/>
      <c r="G3713" s="4"/>
      <c r="H3713" s="4"/>
    </row>
    <row r="3714" spans="1:8" x14ac:dyDescent="0.15">
      <c r="A3714" s="1"/>
      <c r="F3714" s="1"/>
      <c r="G3714" s="4"/>
      <c r="H3714" s="4"/>
    </row>
    <row r="3715" spans="1:8" x14ac:dyDescent="0.15">
      <c r="A3715" s="1"/>
      <c r="F3715" s="1"/>
      <c r="G3715" s="4"/>
      <c r="H3715" s="4"/>
    </row>
    <row r="3716" spans="1:8" x14ac:dyDescent="0.15">
      <c r="A3716" s="1"/>
      <c r="F3716" s="1"/>
      <c r="G3716" s="4"/>
      <c r="H3716" s="4"/>
    </row>
    <row r="3717" spans="1:8" x14ac:dyDescent="0.15">
      <c r="A3717" s="1"/>
      <c r="F3717" s="1"/>
      <c r="G3717" s="4"/>
      <c r="H3717" s="4"/>
    </row>
    <row r="3718" spans="1:8" x14ac:dyDescent="0.15">
      <c r="A3718" s="1"/>
      <c r="F3718" s="1"/>
      <c r="G3718" s="4"/>
      <c r="H3718" s="4"/>
    </row>
    <row r="3719" spans="1:8" x14ac:dyDescent="0.15">
      <c r="A3719" s="1"/>
      <c r="F3719" s="1"/>
      <c r="G3719" s="4"/>
      <c r="H3719" s="4"/>
    </row>
    <row r="3720" spans="1:8" x14ac:dyDescent="0.15">
      <c r="A3720" s="1"/>
      <c r="F3720" s="1"/>
      <c r="G3720" s="4"/>
      <c r="H3720" s="4"/>
    </row>
    <row r="3721" spans="1:8" x14ac:dyDescent="0.15">
      <c r="A3721" s="1"/>
      <c r="F3721" s="1"/>
      <c r="G3721" s="4"/>
      <c r="H3721" s="4"/>
    </row>
    <row r="3722" spans="1:8" x14ac:dyDescent="0.15">
      <c r="A3722" s="1"/>
      <c r="F3722" s="1"/>
      <c r="G3722" s="4"/>
      <c r="H3722" s="4"/>
    </row>
    <row r="3723" spans="1:8" x14ac:dyDescent="0.15">
      <c r="A3723" s="1"/>
      <c r="F3723" s="1"/>
      <c r="G3723" s="4"/>
      <c r="H3723" s="4"/>
    </row>
    <row r="3724" spans="1:8" x14ac:dyDescent="0.15">
      <c r="A3724" s="1"/>
      <c r="F3724" s="1"/>
      <c r="G3724" s="4"/>
      <c r="H3724" s="4"/>
    </row>
    <row r="3725" spans="1:8" x14ac:dyDescent="0.15">
      <c r="A3725" s="1"/>
      <c r="F3725" s="1"/>
      <c r="G3725" s="4"/>
      <c r="H3725" s="4"/>
    </row>
    <row r="3726" spans="1:8" x14ac:dyDescent="0.15">
      <c r="A3726" s="1"/>
      <c r="F3726" s="1"/>
      <c r="G3726" s="4"/>
      <c r="H3726" s="4"/>
    </row>
    <row r="3727" spans="1:8" x14ac:dyDescent="0.15">
      <c r="A3727" s="1"/>
      <c r="F3727" s="1"/>
      <c r="G3727" s="4"/>
      <c r="H3727" s="4"/>
    </row>
    <row r="3728" spans="1:8" x14ac:dyDescent="0.15">
      <c r="A3728" s="1"/>
      <c r="F3728" s="1"/>
      <c r="G3728" s="4"/>
      <c r="H3728" s="4"/>
    </row>
    <row r="3729" spans="1:8" x14ac:dyDescent="0.15">
      <c r="A3729" s="1"/>
      <c r="F3729" s="1"/>
      <c r="G3729" s="4"/>
      <c r="H3729" s="4"/>
    </row>
    <row r="3730" spans="1:8" x14ac:dyDescent="0.15">
      <c r="A3730" s="1"/>
      <c r="F3730" s="1"/>
      <c r="G3730" s="4"/>
      <c r="H3730" s="4"/>
    </row>
    <row r="3731" spans="1:8" x14ac:dyDescent="0.15">
      <c r="A3731" s="1"/>
      <c r="F3731" s="1"/>
      <c r="G3731" s="4"/>
      <c r="H3731" s="4"/>
    </row>
    <row r="3732" spans="1:8" x14ac:dyDescent="0.15">
      <c r="A3732" s="1"/>
      <c r="F3732" s="1"/>
      <c r="G3732" s="4"/>
      <c r="H3732" s="4"/>
    </row>
    <row r="3733" spans="1:8" x14ac:dyDescent="0.15">
      <c r="A3733" s="1"/>
      <c r="F3733" s="1"/>
      <c r="G3733" s="4"/>
      <c r="H3733" s="4"/>
    </row>
    <row r="3734" spans="1:8" x14ac:dyDescent="0.15">
      <c r="A3734" s="1"/>
      <c r="F3734" s="1"/>
      <c r="G3734" s="4"/>
      <c r="H3734" s="4"/>
    </row>
    <row r="3735" spans="1:8" x14ac:dyDescent="0.15">
      <c r="A3735" s="1"/>
      <c r="F3735" s="1"/>
      <c r="G3735" s="4"/>
      <c r="H3735" s="4"/>
    </row>
    <row r="3736" spans="1:8" x14ac:dyDescent="0.15">
      <c r="A3736" s="1"/>
      <c r="F3736" s="1"/>
      <c r="G3736" s="4"/>
      <c r="H3736" s="4"/>
    </row>
    <row r="3737" spans="1:8" x14ac:dyDescent="0.15">
      <c r="A3737" s="1"/>
      <c r="F3737" s="1"/>
      <c r="G3737" s="4"/>
      <c r="H3737" s="4"/>
    </row>
    <row r="3738" spans="1:8" x14ac:dyDescent="0.15">
      <c r="A3738" s="1"/>
      <c r="F3738" s="1"/>
      <c r="G3738" s="4"/>
      <c r="H3738" s="4"/>
    </row>
    <row r="3739" spans="1:8" x14ac:dyDescent="0.15">
      <c r="A3739" s="1"/>
      <c r="F3739" s="1"/>
      <c r="G3739" s="4"/>
      <c r="H3739" s="4"/>
    </row>
    <row r="3740" spans="1:8" x14ac:dyDescent="0.15">
      <c r="A3740" s="1"/>
      <c r="F3740" s="1"/>
      <c r="G3740" s="4"/>
      <c r="H3740" s="4"/>
    </row>
    <row r="3741" spans="1:8" x14ac:dyDescent="0.15">
      <c r="A3741" s="1"/>
      <c r="F3741" s="1"/>
      <c r="G3741" s="4"/>
      <c r="H3741" s="4"/>
    </row>
    <row r="3742" spans="1:8" x14ac:dyDescent="0.15">
      <c r="A3742" s="1"/>
      <c r="F3742" s="1"/>
      <c r="G3742" s="4"/>
      <c r="H3742" s="4"/>
    </row>
    <row r="3743" spans="1:8" x14ac:dyDescent="0.15">
      <c r="A3743" s="1"/>
      <c r="F3743" s="1"/>
      <c r="G3743" s="4"/>
      <c r="H3743" s="4"/>
    </row>
    <row r="3744" spans="1:8" x14ac:dyDescent="0.15">
      <c r="A3744" s="1"/>
      <c r="F3744" s="1"/>
      <c r="G3744" s="4"/>
      <c r="H3744" s="4"/>
    </row>
    <row r="3745" spans="1:8" x14ac:dyDescent="0.15">
      <c r="A3745" s="1"/>
      <c r="F3745" s="1"/>
      <c r="G3745" s="4"/>
      <c r="H3745" s="4"/>
    </row>
    <row r="3746" spans="1:8" x14ac:dyDescent="0.15">
      <c r="A3746" s="1"/>
      <c r="F3746" s="1"/>
      <c r="G3746" s="4"/>
      <c r="H3746" s="4"/>
    </row>
    <row r="3747" spans="1:8" x14ac:dyDescent="0.15">
      <c r="A3747" s="1"/>
      <c r="F3747" s="1"/>
      <c r="G3747" s="4"/>
      <c r="H3747" s="4"/>
    </row>
    <row r="3748" spans="1:8" x14ac:dyDescent="0.15">
      <c r="A3748" s="1"/>
      <c r="F3748" s="1"/>
      <c r="G3748" s="4"/>
      <c r="H3748" s="4"/>
    </row>
    <row r="3749" spans="1:8" x14ac:dyDescent="0.15">
      <c r="A3749" s="1"/>
      <c r="F3749" s="1"/>
      <c r="G3749" s="4"/>
      <c r="H3749" s="4"/>
    </row>
    <row r="3750" spans="1:8" x14ac:dyDescent="0.15">
      <c r="A3750" s="1"/>
      <c r="F3750" s="1"/>
      <c r="G3750" s="4"/>
      <c r="H3750" s="4"/>
    </row>
    <row r="3751" spans="1:8" x14ac:dyDescent="0.15">
      <c r="A3751" s="1"/>
      <c r="F3751" s="1"/>
      <c r="G3751" s="4"/>
      <c r="H3751" s="4"/>
    </row>
    <row r="3752" spans="1:8" x14ac:dyDescent="0.15">
      <c r="A3752" s="1"/>
      <c r="F3752" s="1"/>
      <c r="G3752" s="4"/>
      <c r="H3752" s="4"/>
    </row>
    <row r="3753" spans="1:8" x14ac:dyDescent="0.15">
      <c r="A3753" s="1"/>
      <c r="F3753" s="1"/>
      <c r="G3753" s="4"/>
      <c r="H3753" s="4"/>
    </row>
    <row r="3754" spans="1:8" x14ac:dyDescent="0.15">
      <c r="A3754" s="1"/>
      <c r="F3754" s="1"/>
      <c r="G3754" s="4"/>
      <c r="H3754" s="4"/>
    </row>
    <row r="3755" spans="1:8" x14ac:dyDescent="0.15">
      <c r="A3755" s="1"/>
      <c r="F3755" s="1"/>
      <c r="G3755" s="4"/>
      <c r="H3755" s="4"/>
    </row>
    <row r="3756" spans="1:8" x14ac:dyDescent="0.15">
      <c r="A3756" s="1"/>
      <c r="F3756" s="1"/>
      <c r="G3756" s="4"/>
      <c r="H3756" s="4"/>
    </row>
    <row r="3757" spans="1:8" x14ac:dyDescent="0.15">
      <c r="A3757" s="1"/>
      <c r="F3757" s="1"/>
      <c r="G3757" s="4"/>
      <c r="H3757" s="4"/>
    </row>
    <row r="3758" spans="1:8" x14ac:dyDescent="0.15">
      <c r="A3758" s="1"/>
      <c r="F3758" s="1"/>
      <c r="G3758" s="4"/>
      <c r="H3758" s="4"/>
    </row>
    <row r="3759" spans="1:8" x14ac:dyDescent="0.15">
      <c r="A3759" s="1"/>
      <c r="F3759" s="1"/>
      <c r="G3759" s="4"/>
      <c r="H3759" s="4"/>
    </row>
    <row r="3760" spans="1:8" x14ac:dyDescent="0.15">
      <c r="A3760" s="1"/>
      <c r="F3760" s="1"/>
      <c r="G3760" s="4"/>
      <c r="H3760" s="4"/>
    </row>
    <row r="3761" spans="1:8" x14ac:dyDescent="0.15">
      <c r="A3761" s="1"/>
      <c r="F3761" s="1"/>
      <c r="G3761" s="4"/>
      <c r="H3761" s="4"/>
    </row>
    <row r="3762" spans="1:8" x14ac:dyDescent="0.15">
      <c r="A3762" s="1"/>
      <c r="F3762" s="1"/>
      <c r="G3762" s="4"/>
      <c r="H3762" s="4"/>
    </row>
    <row r="3763" spans="1:8" x14ac:dyDescent="0.15">
      <c r="A3763" s="1"/>
      <c r="F3763" s="1"/>
      <c r="G3763" s="4"/>
      <c r="H3763" s="4"/>
    </row>
    <row r="3764" spans="1:8" x14ac:dyDescent="0.15">
      <c r="A3764" s="1"/>
      <c r="F3764" s="1"/>
      <c r="G3764" s="4"/>
      <c r="H3764" s="4"/>
    </row>
    <row r="3765" spans="1:8" x14ac:dyDescent="0.15">
      <c r="A3765" s="1"/>
      <c r="F3765" s="1"/>
      <c r="G3765" s="4"/>
      <c r="H3765" s="4"/>
    </row>
    <row r="3766" spans="1:8" x14ac:dyDescent="0.15">
      <c r="A3766" s="1"/>
      <c r="F3766" s="1"/>
      <c r="G3766" s="4"/>
      <c r="H3766" s="4"/>
    </row>
    <row r="3767" spans="1:8" x14ac:dyDescent="0.15">
      <c r="A3767" s="1"/>
      <c r="F3767" s="1"/>
      <c r="G3767" s="4"/>
      <c r="H3767" s="4"/>
    </row>
    <row r="3768" spans="1:8" x14ac:dyDescent="0.15">
      <c r="A3768" s="1"/>
      <c r="F3768" s="1"/>
      <c r="G3768" s="4"/>
      <c r="H3768" s="4"/>
    </row>
    <row r="3769" spans="1:8" x14ac:dyDescent="0.15">
      <c r="A3769" s="1"/>
      <c r="F3769" s="1"/>
      <c r="G3769" s="4"/>
      <c r="H3769" s="4"/>
    </row>
    <row r="3770" spans="1:8" x14ac:dyDescent="0.15">
      <c r="A3770" s="1"/>
      <c r="F3770" s="1"/>
      <c r="G3770" s="4"/>
      <c r="H3770" s="4"/>
    </row>
    <row r="3771" spans="1:8" x14ac:dyDescent="0.15">
      <c r="A3771" s="1"/>
      <c r="F3771" s="1"/>
      <c r="G3771" s="4"/>
      <c r="H3771" s="4"/>
    </row>
    <row r="3772" spans="1:8" x14ac:dyDescent="0.15">
      <c r="A3772" s="1"/>
      <c r="F3772" s="1"/>
      <c r="G3772" s="4"/>
      <c r="H3772" s="4"/>
    </row>
    <row r="3773" spans="1:8" x14ac:dyDescent="0.15">
      <c r="A3773" s="1"/>
      <c r="F3773" s="1"/>
      <c r="G3773" s="4"/>
      <c r="H3773" s="4"/>
    </row>
    <row r="3774" spans="1:8" x14ac:dyDescent="0.15">
      <c r="A3774" s="1"/>
      <c r="F3774" s="1"/>
      <c r="G3774" s="4"/>
      <c r="H3774" s="4"/>
    </row>
    <row r="3775" spans="1:8" x14ac:dyDescent="0.15">
      <c r="A3775" s="1"/>
      <c r="F3775" s="1"/>
      <c r="G3775" s="4"/>
      <c r="H3775" s="4"/>
    </row>
    <row r="3776" spans="1:8" x14ac:dyDescent="0.15">
      <c r="A3776" s="1"/>
      <c r="F3776" s="1"/>
      <c r="G3776" s="4"/>
      <c r="H3776" s="4"/>
    </row>
    <row r="3777" spans="1:8" x14ac:dyDescent="0.15">
      <c r="A3777" s="1"/>
      <c r="F3777" s="1"/>
      <c r="G3777" s="4"/>
      <c r="H3777" s="4"/>
    </row>
    <row r="3778" spans="1:8" x14ac:dyDescent="0.15">
      <c r="A3778" s="1"/>
      <c r="F3778" s="1"/>
      <c r="G3778" s="4"/>
      <c r="H3778" s="4"/>
    </row>
    <row r="3779" spans="1:8" x14ac:dyDescent="0.15">
      <c r="A3779" s="1"/>
      <c r="F3779" s="1"/>
      <c r="G3779" s="4"/>
      <c r="H3779" s="4"/>
    </row>
    <row r="3780" spans="1:8" x14ac:dyDescent="0.15">
      <c r="A3780" s="1"/>
      <c r="F3780" s="1"/>
      <c r="G3780" s="4"/>
      <c r="H3780" s="4"/>
    </row>
    <row r="3781" spans="1:8" x14ac:dyDescent="0.15">
      <c r="A3781" s="1"/>
      <c r="F3781" s="1"/>
      <c r="G3781" s="4"/>
      <c r="H3781" s="4"/>
    </row>
    <row r="3782" spans="1:8" x14ac:dyDescent="0.15">
      <c r="A3782" s="1"/>
      <c r="F3782" s="1"/>
      <c r="G3782" s="4"/>
      <c r="H3782" s="4"/>
    </row>
    <row r="3783" spans="1:8" x14ac:dyDescent="0.15">
      <c r="A3783" s="1"/>
      <c r="F3783" s="1"/>
      <c r="G3783" s="4"/>
      <c r="H3783" s="4"/>
    </row>
    <row r="3784" spans="1:8" x14ac:dyDescent="0.15">
      <c r="A3784" s="1"/>
      <c r="F3784" s="1"/>
      <c r="G3784" s="4"/>
      <c r="H3784" s="4"/>
    </row>
    <row r="3785" spans="1:8" x14ac:dyDescent="0.15">
      <c r="A3785" s="1"/>
      <c r="F3785" s="1"/>
      <c r="G3785" s="4"/>
      <c r="H3785" s="4"/>
    </row>
    <row r="3786" spans="1:8" x14ac:dyDescent="0.15">
      <c r="A3786" s="1"/>
      <c r="F3786" s="1"/>
      <c r="G3786" s="4"/>
      <c r="H3786" s="4"/>
    </row>
    <row r="3787" spans="1:8" x14ac:dyDescent="0.15">
      <c r="A3787" s="1"/>
      <c r="F3787" s="1"/>
      <c r="G3787" s="4"/>
      <c r="H3787" s="4"/>
    </row>
    <row r="3788" spans="1:8" x14ac:dyDescent="0.15">
      <c r="A3788" s="1"/>
      <c r="F3788" s="1"/>
      <c r="G3788" s="4"/>
      <c r="H3788" s="4"/>
    </row>
    <row r="3789" spans="1:8" x14ac:dyDescent="0.15">
      <c r="A3789" s="1"/>
      <c r="F3789" s="1"/>
      <c r="G3789" s="4"/>
      <c r="H3789" s="4"/>
    </row>
    <row r="3790" spans="1:8" x14ac:dyDescent="0.15">
      <c r="A3790" s="1"/>
      <c r="F3790" s="1"/>
      <c r="G3790" s="4"/>
      <c r="H3790" s="4"/>
    </row>
    <row r="3791" spans="1:8" x14ac:dyDescent="0.15">
      <c r="A3791" s="1"/>
      <c r="F3791" s="1"/>
      <c r="G3791" s="4"/>
      <c r="H3791" s="4"/>
    </row>
    <row r="3792" spans="1:8" x14ac:dyDescent="0.15">
      <c r="A3792" s="1"/>
      <c r="F3792" s="1"/>
      <c r="G3792" s="4"/>
      <c r="H3792" s="4"/>
    </row>
    <row r="3793" spans="1:8" x14ac:dyDescent="0.15">
      <c r="A3793" s="1"/>
      <c r="F3793" s="1"/>
      <c r="G3793" s="4"/>
      <c r="H3793" s="4"/>
    </row>
    <row r="3794" spans="1:8" x14ac:dyDescent="0.15">
      <c r="A3794" s="1"/>
      <c r="F3794" s="1"/>
      <c r="G3794" s="4"/>
      <c r="H3794" s="4"/>
    </row>
    <row r="3795" spans="1:8" x14ac:dyDescent="0.15">
      <c r="A3795" s="1"/>
      <c r="F3795" s="1"/>
      <c r="G3795" s="4"/>
      <c r="H3795" s="4"/>
    </row>
    <row r="3796" spans="1:8" x14ac:dyDescent="0.15">
      <c r="A3796" s="1"/>
      <c r="F3796" s="1"/>
      <c r="G3796" s="4"/>
      <c r="H3796" s="4"/>
    </row>
    <row r="3797" spans="1:8" x14ac:dyDescent="0.15">
      <c r="A3797" s="1"/>
      <c r="F3797" s="1"/>
      <c r="G3797" s="4"/>
      <c r="H3797" s="4"/>
    </row>
    <row r="3798" spans="1:8" x14ac:dyDescent="0.15">
      <c r="A3798" s="1"/>
      <c r="F3798" s="1"/>
      <c r="G3798" s="4"/>
      <c r="H3798" s="4"/>
    </row>
    <row r="3799" spans="1:8" x14ac:dyDescent="0.15">
      <c r="A3799" s="1"/>
      <c r="F3799" s="1"/>
      <c r="G3799" s="4"/>
      <c r="H3799" s="4"/>
    </row>
    <row r="3800" spans="1:8" x14ac:dyDescent="0.15">
      <c r="A3800" s="1"/>
      <c r="F3800" s="1"/>
      <c r="G3800" s="4"/>
      <c r="H3800" s="4"/>
    </row>
    <row r="3801" spans="1:8" x14ac:dyDescent="0.15">
      <c r="A3801" s="1"/>
      <c r="F3801" s="1"/>
      <c r="G3801" s="4"/>
      <c r="H3801" s="4"/>
    </row>
    <row r="3802" spans="1:8" x14ac:dyDescent="0.15">
      <c r="A3802" s="1"/>
      <c r="F3802" s="1"/>
      <c r="G3802" s="4"/>
      <c r="H3802" s="4"/>
    </row>
    <row r="3803" spans="1:8" x14ac:dyDescent="0.15">
      <c r="A3803" s="1"/>
      <c r="F3803" s="1"/>
      <c r="G3803" s="4"/>
      <c r="H3803" s="4"/>
    </row>
    <row r="3804" spans="1:8" x14ac:dyDescent="0.15">
      <c r="A3804" s="1"/>
      <c r="F3804" s="1"/>
      <c r="G3804" s="4"/>
      <c r="H3804" s="4"/>
    </row>
    <row r="3805" spans="1:8" x14ac:dyDescent="0.15">
      <c r="A3805" s="1"/>
      <c r="F3805" s="1"/>
      <c r="G3805" s="4"/>
      <c r="H3805" s="4"/>
    </row>
    <row r="3806" spans="1:8" x14ac:dyDescent="0.15">
      <c r="A3806" s="1"/>
      <c r="F3806" s="1"/>
      <c r="G3806" s="4"/>
      <c r="H3806" s="4"/>
    </row>
    <row r="3807" spans="1:8" x14ac:dyDescent="0.15">
      <c r="A3807" s="1"/>
      <c r="F3807" s="1"/>
      <c r="G3807" s="4"/>
      <c r="H3807" s="4"/>
    </row>
    <row r="3808" spans="1:8" x14ac:dyDescent="0.15">
      <c r="A3808" s="1"/>
      <c r="F3808" s="1"/>
      <c r="G3808" s="4"/>
      <c r="H3808" s="4"/>
    </row>
    <row r="3809" spans="1:8" x14ac:dyDescent="0.15">
      <c r="A3809" s="1"/>
      <c r="F3809" s="1"/>
      <c r="G3809" s="4"/>
      <c r="H3809" s="4"/>
    </row>
    <row r="3810" spans="1:8" x14ac:dyDescent="0.15">
      <c r="A3810" s="1"/>
      <c r="F3810" s="1"/>
      <c r="G3810" s="4"/>
      <c r="H3810" s="4"/>
    </row>
    <row r="3811" spans="1:8" x14ac:dyDescent="0.15">
      <c r="A3811" s="1"/>
      <c r="F3811" s="1"/>
      <c r="G3811" s="4"/>
      <c r="H3811" s="4"/>
    </row>
    <row r="3812" spans="1:8" x14ac:dyDescent="0.15">
      <c r="A3812" s="1"/>
      <c r="F3812" s="1"/>
      <c r="G3812" s="4"/>
      <c r="H3812" s="4"/>
    </row>
    <row r="3813" spans="1:8" x14ac:dyDescent="0.15">
      <c r="A3813" s="1"/>
      <c r="F3813" s="1"/>
      <c r="G3813" s="4"/>
      <c r="H3813" s="4"/>
    </row>
    <row r="3814" spans="1:8" x14ac:dyDescent="0.15">
      <c r="A3814" s="1"/>
      <c r="F3814" s="1"/>
      <c r="G3814" s="4"/>
      <c r="H3814" s="4"/>
    </row>
    <row r="3815" spans="1:8" x14ac:dyDescent="0.15">
      <c r="A3815" s="1"/>
      <c r="F3815" s="1"/>
      <c r="G3815" s="4"/>
      <c r="H3815" s="4"/>
    </row>
    <row r="3816" spans="1:8" x14ac:dyDescent="0.15">
      <c r="A3816" s="1"/>
      <c r="F3816" s="1"/>
      <c r="G3816" s="4"/>
      <c r="H3816" s="4"/>
    </row>
    <row r="3817" spans="1:8" x14ac:dyDescent="0.15">
      <c r="A3817" s="1"/>
      <c r="F3817" s="1"/>
      <c r="G3817" s="4"/>
      <c r="H3817" s="4"/>
    </row>
    <row r="3818" spans="1:8" x14ac:dyDescent="0.15">
      <c r="A3818" s="1"/>
      <c r="F3818" s="1"/>
      <c r="G3818" s="4"/>
      <c r="H3818" s="4"/>
    </row>
    <row r="3819" spans="1:8" x14ac:dyDescent="0.15">
      <c r="A3819" s="1"/>
      <c r="F3819" s="1"/>
      <c r="G3819" s="4"/>
      <c r="H3819" s="4"/>
    </row>
    <row r="3820" spans="1:8" x14ac:dyDescent="0.15">
      <c r="A3820" s="1"/>
      <c r="F3820" s="1"/>
      <c r="G3820" s="4"/>
      <c r="H3820" s="4"/>
    </row>
    <row r="3821" spans="1:8" x14ac:dyDescent="0.15">
      <c r="A3821" s="1"/>
      <c r="F3821" s="1"/>
      <c r="G3821" s="4"/>
      <c r="H3821" s="4"/>
    </row>
    <row r="3822" spans="1:8" x14ac:dyDescent="0.15">
      <c r="A3822" s="1"/>
      <c r="F3822" s="1"/>
      <c r="G3822" s="4"/>
      <c r="H3822" s="4"/>
    </row>
    <row r="3823" spans="1:8" x14ac:dyDescent="0.15">
      <c r="A3823" s="1"/>
      <c r="F3823" s="1"/>
      <c r="G3823" s="4"/>
      <c r="H3823" s="4"/>
    </row>
    <row r="3824" spans="1:8" x14ac:dyDescent="0.15">
      <c r="A3824" s="1"/>
      <c r="F3824" s="1"/>
      <c r="G3824" s="4"/>
      <c r="H3824" s="4"/>
    </row>
    <row r="3825" spans="1:8" x14ac:dyDescent="0.15">
      <c r="A3825" s="1"/>
      <c r="F3825" s="1"/>
      <c r="G3825" s="4"/>
      <c r="H3825" s="4"/>
    </row>
    <row r="3826" spans="1:8" x14ac:dyDescent="0.15">
      <c r="A3826" s="1"/>
      <c r="F3826" s="1"/>
      <c r="G3826" s="4"/>
      <c r="H3826" s="4"/>
    </row>
    <row r="3827" spans="1:8" x14ac:dyDescent="0.15">
      <c r="A3827" s="1"/>
      <c r="F3827" s="1"/>
      <c r="G3827" s="4"/>
      <c r="H3827" s="4"/>
    </row>
    <row r="3828" spans="1:8" x14ac:dyDescent="0.15">
      <c r="A3828" s="1"/>
      <c r="F3828" s="1"/>
      <c r="G3828" s="4"/>
      <c r="H3828" s="4"/>
    </row>
    <row r="3829" spans="1:8" x14ac:dyDescent="0.15">
      <c r="A3829" s="1"/>
      <c r="F3829" s="1"/>
      <c r="G3829" s="4"/>
      <c r="H3829" s="4"/>
    </row>
    <row r="3830" spans="1:8" x14ac:dyDescent="0.15">
      <c r="A3830" s="1"/>
      <c r="F3830" s="1"/>
      <c r="G3830" s="4"/>
      <c r="H3830" s="4"/>
    </row>
    <row r="3831" spans="1:8" x14ac:dyDescent="0.15">
      <c r="A3831" s="1"/>
      <c r="F3831" s="1"/>
      <c r="G3831" s="4"/>
      <c r="H3831" s="4"/>
    </row>
    <row r="3832" spans="1:8" x14ac:dyDescent="0.15">
      <c r="A3832" s="1"/>
      <c r="F3832" s="1"/>
      <c r="G3832" s="4"/>
      <c r="H3832" s="4"/>
    </row>
    <row r="3833" spans="1:8" x14ac:dyDescent="0.15">
      <c r="A3833" s="1"/>
      <c r="F3833" s="1"/>
      <c r="G3833" s="4"/>
      <c r="H3833" s="4"/>
    </row>
    <row r="3834" spans="1:8" x14ac:dyDescent="0.15">
      <c r="A3834" s="1"/>
      <c r="F3834" s="1"/>
      <c r="G3834" s="4"/>
      <c r="H3834" s="4"/>
    </row>
    <row r="3835" spans="1:8" x14ac:dyDescent="0.15">
      <c r="A3835" s="1"/>
      <c r="F3835" s="1"/>
      <c r="G3835" s="4"/>
      <c r="H3835" s="4"/>
    </row>
    <row r="3836" spans="1:8" x14ac:dyDescent="0.15">
      <c r="A3836" s="1"/>
      <c r="F3836" s="1"/>
      <c r="G3836" s="4"/>
      <c r="H3836" s="4"/>
    </row>
    <row r="3837" spans="1:8" x14ac:dyDescent="0.15">
      <c r="A3837" s="1"/>
      <c r="F3837" s="1"/>
      <c r="G3837" s="4"/>
      <c r="H3837" s="4"/>
    </row>
    <row r="3838" spans="1:8" x14ac:dyDescent="0.15">
      <c r="A3838" s="1"/>
      <c r="F3838" s="1"/>
      <c r="G3838" s="4"/>
      <c r="H3838" s="4"/>
    </row>
    <row r="3839" spans="1:8" x14ac:dyDescent="0.15">
      <c r="A3839" s="1"/>
      <c r="F3839" s="1"/>
      <c r="G3839" s="4"/>
      <c r="H3839" s="4"/>
    </row>
    <row r="3840" spans="1:8" x14ac:dyDescent="0.15">
      <c r="A3840" s="1"/>
      <c r="F3840" s="1"/>
      <c r="G3840" s="4"/>
      <c r="H3840" s="4"/>
    </row>
    <row r="3841" spans="1:8" x14ac:dyDescent="0.15">
      <c r="A3841" s="1"/>
      <c r="F3841" s="1"/>
      <c r="G3841" s="4"/>
      <c r="H3841" s="4"/>
    </row>
    <row r="3842" spans="1:8" x14ac:dyDescent="0.15">
      <c r="A3842" s="1"/>
      <c r="F3842" s="1"/>
      <c r="G3842" s="4"/>
      <c r="H3842" s="4"/>
    </row>
    <row r="3843" spans="1:8" x14ac:dyDescent="0.15">
      <c r="A3843" s="1"/>
      <c r="F3843" s="1"/>
      <c r="G3843" s="4"/>
      <c r="H3843" s="4"/>
    </row>
    <row r="3844" spans="1:8" x14ac:dyDescent="0.15">
      <c r="A3844" s="1"/>
      <c r="F3844" s="1"/>
      <c r="G3844" s="4"/>
      <c r="H3844" s="4"/>
    </row>
    <row r="3845" spans="1:8" x14ac:dyDescent="0.15">
      <c r="A3845" s="1"/>
      <c r="F3845" s="1"/>
      <c r="G3845" s="4"/>
      <c r="H3845" s="4"/>
    </row>
    <row r="3846" spans="1:8" x14ac:dyDescent="0.15">
      <c r="A3846" s="1"/>
      <c r="F3846" s="1"/>
      <c r="G3846" s="4"/>
      <c r="H3846" s="4"/>
    </row>
    <row r="3847" spans="1:8" x14ac:dyDescent="0.15">
      <c r="A3847" s="1"/>
      <c r="F3847" s="1"/>
      <c r="G3847" s="4"/>
      <c r="H3847" s="4"/>
    </row>
    <row r="3848" spans="1:8" x14ac:dyDescent="0.15">
      <c r="A3848" s="1"/>
      <c r="F3848" s="1"/>
      <c r="G3848" s="4"/>
      <c r="H3848" s="4"/>
    </row>
    <row r="3849" spans="1:8" x14ac:dyDescent="0.15">
      <c r="A3849" s="1"/>
      <c r="F3849" s="1"/>
      <c r="G3849" s="4"/>
      <c r="H3849" s="4"/>
    </row>
    <row r="3850" spans="1:8" x14ac:dyDescent="0.15">
      <c r="A3850" s="1"/>
      <c r="F3850" s="1"/>
      <c r="G3850" s="4"/>
      <c r="H3850" s="4"/>
    </row>
    <row r="3851" spans="1:8" x14ac:dyDescent="0.15">
      <c r="A3851" s="1"/>
      <c r="F3851" s="1"/>
      <c r="G3851" s="4"/>
      <c r="H3851" s="4"/>
    </row>
    <row r="3852" spans="1:8" x14ac:dyDescent="0.15">
      <c r="A3852" s="1"/>
      <c r="F3852" s="1"/>
      <c r="G3852" s="4"/>
      <c r="H3852" s="4"/>
    </row>
    <row r="3853" spans="1:8" x14ac:dyDescent="0.15">
      <c r="A3853" s="1"/>
      <c r="F3853" s="1"/>
      <c r="G3853" s="4"/>
      <c r="H3853" s="4"/>
    </row>
    <row r="3854" spans="1:8" x14ac:dyDescent="0.15">
      <c r="A3854" s="1"/>
      <c r="F3854" s="1"/>
      <c r="G3854" s="4"/>
      <c r="H3854" s="4"/>
    </row>
    <row r="3855" spans="1:8" x14ac:dyDescent="0.15">
      <c r="A3855" s="1"/>
      <c r="F3855" s="1"/>
      <c r="G3855" s="4"/>
      <c r="H3855" s="4"/>
    </row>
    <row r="3856" spans="1:8" x14ac:dyDescent="0.15">
      <c r="A3856" s="1"/>
      <c r="F3856" s="1"/>
      <c r="G3856" s="4"/>
      <c r="H3856" s="4"/>
    </row>
    <row r="3857" spans="1:8" x14ac:dyDescent="0.15">
      <c r="A3857" s="1"/>
      <c r="F3857" s="1"/>
      <c r="G3857" s="4"/>
      <c r="H3857" s="4"/>
    </row>
    <row r="3858" spans="1:8" x14ac:dyDescent="0.15">
      <c r="A3858" s="1"/>
      <c r="F3858" s="1"/>
      <c r="G3858" s="4"/>
      <c r="H3858" s="4"/>
    </row>
    <row r="3859" spans="1:8" x14ac:dyDescent="0.15">
      <c r="A3859" s="1"/>
      <c r="F3859" s="1"/>
      <c r="G3859" s="4"/>
      <c r="H3859" s="4"/>
    </row>
    <row r="3860" spans="1:8" x14ac:dyDescent="0.15">
      <c r="A3860" s="1"/>
      <c r="F3860" s="1"/>
      <c r="G3860" s="4"/>
      <c r="H3860" s="4"/>
    </row>
    <row r="3861" spans="1:8" x14ac:dyDescent="0.15">
      <c r="A3861" s="1"/>
      <c r="F3861" s="1"/>
      <c r="G3861" s="4"/>
      <c r="H3861" s="4"/>
    </row>
    <row r="3862" spans="1:8" x14ac:dyDescent="0.15">
      <c r="A3862" s="1"/>
      <c r="F3862" s="1"/>
      <c r="G3862" s="4"/>
      <c r="H3862" s="4"/>
    </row>
    <row r="3863" spans="1:8" x14ac:dyDescent="0.15">
      <c r="A3863" s="1"/>
      <c r="F3863" s="1"/>
      <c r="G3863" s="4"/>
      <c r="H3863" s="4"/>
    </row>
    <row r="3864" spans="1:8" x14ac:dyDescent="0.15">
      <c r="A3864" s="1"/>
      <c r="F3864" s="1"/>
      <c r="G3864" s="4"/>
      <c r="H3864" s="4"/>
    </row>
    <row r="3865" spans="1:8" x14ac:dyDescent="0.15">
      <c r="A3865" s="1"/>
      <c r="F3865" s="1"/>
      <c r="G3865" s="4"/>
      <c r="H3865" s="4"/>
    </row>
    <row r="3866" spans="1:8" x14ac:dyDescent="0.15">
      <c r="A3866" s="1"/>
      <c r="F3866" s="1"/>
      <c r="G3866" s="4"/>
      <c r="H3866" s="4"/>
    </row>
    <row r="3867" spans="1:8" x14ac:dyDescent="0.15">
      <c r="A3867" s="1"/>
      <c r="F3867" s="1"/>
      <c r="G3867" s="4"/>
      <c r="H3867" s="4"/>
    </row>
    <row r="3868" spans="1:8" x14ac:dyDescent="0.15">
      <c r="A3868" s="1"/>
      <c r="F3868" s="1"/>
      <c r="G3868" s="4"/>
      <c r="H3868" s="4"/>
    </row>
    <row r="3869" spans="1:8" x14ac:dyDescent="0.15">
      <c r="A3869" s="1"/>
      <c r="F3869" s="1"/>
      <c r="G3869" s="4"/>
      <c r="H3869" s="4"/>
    </row>
    <row r="3870" spans="1:8" x14ac:dyDescent="0.15">
      <c r="A3870" s="1"/>
      <c r="F3870" s="1"/>
      <c r="G3870" s="4"/>
      <c r="H3870" s="4"/>
    </row>
    <row r="3871" spans="1:8" x14ac:dyDescent="0.15">
      <c r="A3871" s="1"/>
      <c r="F3871" s="1"/>
      <c r="G3871" s="4"/>
      <c r="H3871" s="4"/>
    </row>
    <row r="3872" spans="1:8" x14ac:dyDescent="0.15">
      <c r="A3872" s="1"/>
      <c r="F3872" s="1"/>
      <c r="G3872" s="4"/>
      <c r="H3872" s="4"/>
    </row>
    <row r="3873" spans="1:8" x14ac:dyDescent="0.15">
      <c r="A3873" s="1"/>
      <c r="F3873" s="1"/>
      <c r="G3873" s="4"/>
      <c r="H3873" s="4"/>
    </row>
    <row r="3874" spans="1:8" x14ac:dyDescent="0.15">
      <c r="A3874" s="1"/>
      <c r="F3874" s="1"/>
      <c r="G3874" s="4"/>
      <c r="H3874" s="4"/>
    </row>
    <row r="3875" spans="1:8" x14ac:dyDescent="0.15">
      <c r="A3875" s="1"/>
      <c r="F3875" s="1"/>
      <c r="G3875" s="4"/>
      <c r="H3875" s="4"/>
    </row>
    <row r="3876" spans="1:8" x14ac:dyDescent="0.15">
      <c r="A3876" s="1"/>
      <c r="F3876" s="1"/>
      <c r="G3876" s="4"/>
      <c r="H3876" s="4"/>
    </row>
    <row r="3877" spans="1:8" x14ac:dyDescent="0.15">
      <c r="A3877" s="1"/>
      <c r="F3877" s="1"/>
      <c r="G3877" s="4"/>
      <c r="H3877" s="4"/>
    </row>
    <row r="3878" spans="1:8" x14ac:dyDescent="0.15">
      <c r="A3878" s="1"/>
      <c r="F3878" s="1"/>
      <c r="G3878" s="4"/>
      <c r="H3878" s="4"/>
    </row>
    <row r="3879" spans="1:8" x14ac:dyDescent="0.15">
      <c r="A3879" s="1"/>
      <c r="F3879" s="1"/>
      <c r="G3879" s="4"/>
      <c r="H3879" s="4"/>
    </row>
    <row r="3880" spans="1:8" x14ac:dyDescent="0.15">
      <c r="A3880" s="1"/>
      <c r="F3880" s="1"/>
      <c r="G3880" s="4"/>
      <c r="H3880" s="4"/>
    </row>
    <row r="3881" spans="1:8" x14ac:dyDescent="0.15">
      <c r="A3881" s="1"/>
      <c r="F3881" s="1"/>
      <c r="G3881" s="4"/>
      <c r="H3881" s="4"/>
    </row>
    <row r="3882" spans="1:8" x14ac:dyDescent="0.15">
      <c r="A3882" s="1"/>
      <c r="F3882" s="1"/>
      <c r="G3882" s="4"/>
      <c r="H3882" s="4"/>
    </row>
    <row r="3883" spans="1:8" x14ac:dyDescent="0.15">
      <c r="A3883" s="1"/>
      <c r="F3883" s="1"/>
      <c r="G3883" s="4"/>
      <c r="H3883" s="4"/>
    </row>
    <row r="3884" spans="1:8" x14ac:dyDescent="0.15">
      <c r="A3884" s="1"/>
      <c r="F3884" s="1"/>
      <c r="G3884" s="4"/>
      <c r="H3884" s="4"/>
    </row>
    <row r="3885" spans="1:8" x14ac:dyDescent="0.15">
      <c r="A3885" s="1"/>
      <c r="F3885" s="1"/>
      <c r="G3885" s="4"/>
      <c r="H3885" s="4"/>
    </row>
    <row r="3886" spans="1:8" x14ac:dyDescent="0.15">
      <c r="A3886" s="1"/>
      <c r="F3886" s="1"/>
      <c r="G3886" s="4"/>
      <c r="H3886" s="4"/>
    </row>
    <row r="3887" spans="1:8" x14ac:dyDescent="0.15">
      <c r="A3887" s="1"/>
      <c r="F3887" s="1"/>
      <c r="G3887" s="4"/>
      <c r="H3887" s="4"/>
    </row>
    <row r="3888" spans="1:8" x14ac:dyDescent="0.15">
      <c r="A3888" s="1"/>
      <c r="F3888" s="1"/>
      <c r="G3888" s="4"/>
      <c r="H3888" s="4"/>
    </row>
    <row r="3889" spans="1:8" x14ac:dyDescent="0.15">
      <c r="A3889" s="1"/>
      <c r="F3889" s="1"/>
      <c r="G3889" s="4"/>
      <c r="H3889" s="4"/>
    </row>
    <row r="3890" spans="1:8" x14ac:dyDescent="0.15">
      <c r="A3890" s="1"/>
      <c r="F3890" s="1"/>
      <c r="G3890" s="4"/>
      <c r="H3890" s="4"/>
    </row>
    <row r="3891" spans="1:8" x14ac:dyDescent="0.15">
      <c r="A3891" s="1"/>
      <c r="F3891" s="1"/>
      <c r="G3891" s="4"/>
      <c r="H3891" s="4"/>
    </row>
    <row r="3892" spans="1:8" x14ac:dyDescent="0.15">
      <c r="A3892" s="1"/>
      <c r="F3892" s="1"/>
      <c r="G3892" s="4"/>
      <c r="H3892" s="4"/>
    </row>
    <row r="3893" spans="1:8" x14ac:dyDescent="0.15">
      <c r="A3893" s="1"/>
      <c r="F3893" s="1"/>
      <c r="G3893" s="4"/>
      <c r="H3893" s="4"/>
    </row>
    <row r="3894" spans="1:8" x14ac:dyDescent="0.15">
      <c r="A3894" s="1"/>
      <c r="F3894" s="1"/>
      <c r="G3894" s="4"/>
      <c r="H3894" s="4"/>
    </row>
    <row r="3895" spans="1:8" x14ac:dyDescent="0.15">
      <c r="A3895" s="1"/>
      <c r="F3895" s="1"/>
      <c r="G3895" s="4"/>
      <c r="H3895" s="4"/>
    </row>
    <row r="3896" spans="1:8" x14ac:dyDescent="0.15">
      <c r="A3896" s="1"/>
      <c r="F3896" s="1"/>
      <c r="G3896" s="4"/>
      <c r="H3896" s="4"/>
    </row>
    <row r="3897" spans="1:8" x14ac:dyDescent="0.15">
      <c r="A3897" s="1"/>
      <c r="F3897" s="1"/>
      <c r="G3897" s="4"/>
      <c r="H3897" s="4"/>
    </row>
    <row r="3898" spans="1:8" x14ac:dyDescent="0.15">
      <c r="A3898" s="1"/>
      <c r="F3898" s="1"/>
      <c r="G3898" s="4"/>
      <c r="H3898" s="4"/>
    </row>
    <row r="3899" spans="1:8" x14ac:dyDescent="0.15">
      <c r="A3899" s="1"/>
      <c r="F3899" s="1"/>
      <c r="G3899" s="4"/>
      <c r="H3899" s="4"/>
    </row>
    <row r="3900" spans="1:8" x14ac:dyDescent="0.15">
      <c r="A3900" s="1"/>
      <c r="F3900" s="1"/>
      <c r="G3900" s="4"/>
      <c r="H3900" s="4"/>
    </row>
    <row r="3901" spans="1:8" x14ac:dyDescent="0.15">
      <c r="A3901" s="1"/>
      <c r="F3901" s="1"/>
      <c r="G3901" s="4"/>
      <c r="H3901" s="4"/>
    </row>
    <row r="3902" spans="1:8" x14ac:dyDescent="0.15">
      <c r="A3902" s="1"/>
      <c r="F3902" s="1"/>
      <c r="G3902" s="4"/>
      <c r="H3902" s="4"/>
    </row>
    <row r="3903" spans="1:8" x14ac:dyDescent="0.15">
      <c r="A3903" s="1"/>
      <c r="F3903" s="1"/>
      <c r="G3903" s="4"/>
      <c r="H3903" s="4"/>
    </row>
    <row r="3904" spans="1:8" x14ac:dyDescent="0.15">
      <c r="A3904" s="1"/>
      <c r="F3904" s="1"/>
      <c r="G3904" s="4"/>
      <c r="H3904" s="4"/>
    </row>
    <row r="3905" spans="1:8" x14ac:dyDescent="0.15">
      <c r="A3905" s="1"/>
      <c r="F3905" s="1"/>
      <c r="G3905" s="4"/>
      <c r="H3905" s="4"/>
    </row>
    <row r="3906" spans="1:8" x14ac:dyDescent="0.15">
      <c r="A3906" s="1"/>
      <c r="F3906" s="1"/>
      <c r="G3906" s="4"/>
      <c r="H3906" s="4"/>
    </row>
    <row r="3907" spans="1:8" x14ac:dyDescent="0.15">
      <c r="A3907" s="1"/>
      <c r="F3907" s="1"/>
      <c r="G3907" s="4"/>
      <c r="H3907" s="4"/>
    </row>
    <row r="3908" spans="1:8" x14ac:dyDescent="0.15">
      <c r="A3908" s="1"/>
      <c r="F3908" s="1"/>
      <c r="G3908" s="4"/>
      <c r="H3908" s="4"/>
    </row>
    <row r="3909" spans="1:8" x14ac:dyDescent="0.15">
      <c r="A3909" s="1"/>
      <c r="F3909" s="1"/>
      <c r="G3909" s="4"/>
      <c r="H3909" s="4"/>
    </row>
    <row r="3910" spans="1:8" x14ac:dyDescent="0.15">
      <c r="A3910" s="1"/>
      <c r="F3910" s="1"/>
      <c r="G3910" s="4"/>
      <c r="H3910" s="4"/>
    </row>
    <row r="3911" spans="1:8" x14ac:dyDescent="0.15">
      <c r="A3911" s="1"/>
      <c r="F3911" s="1"/>
      <c r="G3911" s="4"/>
      <c r="H3911" s="4"/>
    </row>
    <row r="3912" spans="1:8" x14ac:dyDescent="0.15">
      <c r="A3912" s="1"/>
      <c r="F3912" s="1"/>
      <c r="G3912" s="4"/>
      <c r="H3912" s="4"/>
    </row>
    <row r="3913" spans="1:8" x14ac:dyDescent="0.15">
      <c r="A3913" s="1"/>
      <c r="F3913" s="1"/>
      <c r="G3913" s="4"/>
      <c r="H3913" s="4"/>
    </row>
    <row r="3914" spans="1:8" x14ac:dyDescent="0.15">
      <c r="A3914" s="1"/>
      <c r="F3914" s="1"/>
      <c r="G3914" s="4"/>
      <c r="H3914" s="4"/>
    </row>
    <row r="3915" spans="1:8" x14ac:dyDescent="0.15">
      <c r="A3915" s="1"/>
      <c r="F3915" s="1"/>
      <c r="G3915" s="4"/>
      <c r="H3915" s="4"/>
    </row>
    <row r="3916" spans="1:8" x14ac:dyDescent="0.15">
      <c r="A3916" s="1"/>
      <c r="F3916" s="1"/>
      <c r="G3916" s="4"/>
      <c r="H3916" s="4"/>
    </row>
    <row r="3917" spans="1:8" x14ac:dyDescent="0.15">
      <c r="A3917" s="1"/>
      <c r="F3917" s="1"/>
      <c r="G3917" s="4"/>
      <c r="H3917" s="4"/>
    </row>
    <row r="3918" spans="1:8" x14ac:dyDescent="0.15">
      <c r="A3918" s="1"/>
      <c r="F3918" s="1"/>
      <c r="G3918" s="4"/>
      <c r="H3918" s="4"/>
    </row>
    <row r="3919" spans="1:8" x14ac:dyDescent="0.15">
      <c r="A3919" s="1"/>
      <c r="F3919" s="1"/>
      <c r="G3919" s="4"/>
      <c r="H3919" s="4"/>
    </row>
    <row r="3920" spans="1:8" x14ac:dyDescent="0.15">
      <c r="A3920" s="1"/>
      <c r="F3920" s="1"/>
      <c r="G3920" s="4"/>
      <c r="H3920" s="4"/>
    </row>
    <row r="3921" spans="1:8" x14ac:dyDescent="0.15">
      <c r="A3921" s="1"/>
      <c r="F3921" s="1"/>
      <c r="G3921" s="4"/>
      <c r="H3921" s="4"/>
    </row>
    <row r="3922" spans="1:8" x14ac:dyDescent="0.15">
      <c r="A3922" s="1"/>
      <c r="F3922" s="1"/>
      <c r="G3922" s="4"/>
      <c r="H3922" s="4"/>
    </row>
    <row r="3923" spans="1:8" x14ac:dyDescent="0.15">
      <c r="A3923" s="1"/>
      <c r="F3923" s="1"/>
      <c r="G3923" s="4"/>
      <c r="H3923" s="4"/>
    </row>
    <row r="3924" spans="1:8" x14ac:dyDescent="0.15">
      <c r="A3924" s="1"/>
      <c r="F3924" s="1"/>
      <c r="G3924" s="4"/>
      <c r="H3924" s="4"/>
    </row>
    <row r="3925" spans="1:8" x14ac:dyDescent="0.15">
      <c r="A3925" s="1"/>
      <c r="F3925" s="1"/>
      <c r="G3925" s="4"/>
      <c r="H3925" s="4"/>
    </row>
    <row r="3926" spans="1:8" x14ac:dyDescent="0.15">
      <c r="A3926" s="1"/>
      <c r="F3926" s="1"/>
      <c r="G3926" s="4"/>
      <c r="H3926" s="4"/>
    </row>
    <row r="3927" spans="1:8" x14ac:dyDescent="0.15">
      <c r="A3927" s="1"/>
      <c r="F3927" s="1"/>
      <c r="G3927" s="4"/>
      <c r="H3927" s="4"/>
    </row>
    <row r="3928" spans="1:8" x14ac:dyDescent="0.15">
      <c r="A3928" s="1"/>
      <c r="F3928" s="1"/>
      <c r="G3928" s="4"/>
      <c r="H3928" s="4"/>
    </row>
    <row r="3929" spans="1:8" x14ac:dyDescent="0.15">
      <c r="A3929" s="1"/>
      <c r="F3929" s="1"/>
      <c r="G3929" s="4"/>
      <c r="H3929" s="4"/>
    </row>
    <row r="3930" spans="1:8" x14ac:dyDescent="0.15">
      <c r="A3930" s="1"/>
      <c r="F3930" s="1"/>
      <c r="G3930" s="4"/>
      <c r="H3930" s="4"/>
    </row>
    <row r="3931" spans="1:8" x14ac:dyDescent="0.15">
      <c r="A3931" s="1"/>
      <c r="F3931" s="1"/>
      <c r="G3931" s="4"/>
      <c r="H3931" s="4"/>
    </row>
    <row r="3932" spans="1:8" x14ac:dyDescent="0.15">
      <c r="A3932" s="1"/>
      <c r="F3932" s="1"/>
      <c r="G3932" s="4"/>
      <c r="H3932" s="4"/>
    </row>
    <row r="3933" spans="1:8" x14ac:dyDescent="0.15">
      <c r="A3933" s="1"/>
      <c r="F3933" s="1"/>
      <c r="G3933" s="4"/>
      <c r="H3933" s="4"/>
    </row>
    <row r="3934" spans="1:8" x14ac:dyDescent="0.15">
      <c r="A3934" s="1"/>
      <c r="F3934" s="1"/>
      <c r="G3934" s="4"/>
      <c r="H3934" s="4"/>
    </row>
    <row r="3935" spans="1:8" x14ac:dyDescent="0.15">
      <c r="A3935" s="1"/>
      <c r="F3935" s="1"/>
      <c r="G3935" s="4"/>
      <c r="H3935" s="4"/>
    </row>
    <row r="3936" spans="1:8" x14ac:dyDescent="0.15">
      <c r="A3936" s="1"/>
      <c r="F3936" s="1"/>
      <c r="G3936" s="4"/>
      <c r="H3936" s="4"/>
    </row>
    <row r="3937" spans="1:8" x14ac:dyDescent="0.15">
      <c r="A3937" s="1"/>
      <c r="F3937" s="1"/>
      <c r="G3937" s="4"/>
      <c r="H3937" s="4"/>
    </row>
    <row r="3938" spans="1:8" x14ac:dyDescent="0.15">
      <c r="A3938" s="1"/>
      <c r="F3938" s="1"/>
      <c r="G3938" s="4"/>
      <c r="H3938" s="4"/>
    </row>
    <row r="3939" spans="1:8" x14ac:dyDescent="0.15">
      <c r="A3939" s="1"/>
      <c r="F3939" s="1"/>
      <c r="G3939" s="4"/>
      <c r="H3939" s="4"/>
    </row>
    <row r="3940" spans="1:8" x14ac:dyDescent="0.15">
      <c r="A3940" s="1"/>
      <c r="F3940" s="1"/>
      <c r="G3940" s="4"/>
      <c r="H3940" s="4"/>
    </row>
    <row r="3941" spans="1:8" x14ac:dyDescent="0.15">
      <c r="A3941" s="1"/>
      <c r="F3941" s="1"/>
      <c r="G3941" s="4"/>
      <c r="H3941" s="4"/>
    </row>
    <row r="3942" spans="1:8" x14ac:dyDescent="0.15">
      <c r="A3942" s="1"/>
      <c r="F3942" s="1"/>
      <c r="G3942" s="4"/>
      <c r="H3942" s="4"/>
    </row>
    <row r="3943" spans="1:8" x14ac:dyDescent="0.15">
      <c r="A3943" s="1"/>
      <c r="F3943" s="1"/>
      <c r="G3943" s="4"/>
      <c r="H3943" s="4"/>
    </row>
    <row r="3944" spans="1:8" x14ac:dyDescent="0.15">
      <c r="A3944" s="1"/>
      <c r="F3944" s="1"/>
      <c r="G3944" s="4"/>
      <c r="H3944" s="4"/>
    </row>
    <row r="3945" spans="1:8" x14ac:dyDescent="0.15">
      <c r="A3945" s="1"/>
      <c r="F3945" s="1"/>
      <c r="G3945" s="4"/>
      <c r="H3945" s="4"/>
    </row>
    <row r="3946" spans="1:8" x14ac:dyDescent="0.15">
      <c r="A3946" s="1"/>
      <c r="F3946" s="1"/>
      <c r="G3946" s="4"/>
      <c r="H3946" s="4"/>
    </row>
    <row r="3947" spans="1:8" x14ac:dyDescent="0.15">
      <c r="A3947" s="1"/>
      <c r="F3947" s="1"/>
      <c r="G3947" s="4"/>
      <c r="H3947" s="4"/>
    </row>
    <row r="3948" spans="1:8" x14ac:dyDescent="0.15">
      <c r="A3948" s="1"/>
      <c r="F3948" s="1"/>
      <c r="G3948" s="4"/>
      <c r="H3948" s="4"/>
    </row>
    <row r="3949" spans="1:8" x14ac:dyDescent="0.15">
      <c r="A3949" s="1"/>
      <c r="F3949" s="1"/>
      <c r="G3949" s="4"/>
      <c r="H3949" s="4"/>
    </row>
    <row r="3950" spans="1:8" x14ac:dyDescent="0.15">
      <c r="A3950" s="1"/>
      <c r="F3950" s="1"/>
      <c r="G3950" s="4"/>
      <c r="H3950" s="4"/>
    </row>
    <row r="3951" spans="1:8" x14ac:dyDescent="0.15">
      <c r="A3951" s="1"/>
      <c r="F3951" s="1"/>
      <c r="G3951" s="4"/>
      <c r="H3951" s="4"/>
    </row>
    <row r="3952" spans="1:8" x14ac:dyDescent="0.15">
      <c r="A3952" s="1"/>
      <c r="F3952" s="1"/>
      <c r="G3952" s="4"/>
      <c r="H3952" s="4"/>
    </row>
    <row r="3953" spans="1:8" x14ac:dyDescent="0.15">
      <c r="A3953" s="1"/>
      <c r="F3953" s="1"/>
      <c r="G3953" s="4"/>
      <c r="H3953" s="4"/>
    </row>
    <row r="3954" spans="1:8" x14ac:dyDescent="0.15">
      <c r="A3954" s="1"/>
      <c r="F3954" s="1"/>
      <c r="G3954" s="4"/>
      <c r="H3954" s="4"/>
    </row>
    <row r="3955" spans="1:8" x14ac:dyDescent="0.15">
      <c r="A3955" s="1"/>
      <c r="F3955" s="1"/>
      <c r="G3955" s="4"/>
      <c r="H3955" s="4"/>
    </row>
    <row r="3956" spans="1:8" x14ac:dyDescent="0.15">
      <c r="A3956" s="1"/>
      <c r="F3956" s="1"/>
      <c r="G3956" s="4"/>
      <c r="H3956" s="4"/>
    </row>
    <row r="3957" spans="1:8" x14ac:dyDescent="0.15">
      <c r="A3957" s="1"/>
      <c r="F3957" s="1"/>
      <c r="G3957" s="4"/>
      <c r="H3957" s="4"/>
    </row>
    <row r="3958" spans="1:8" x14ac:dyDescent="0.15">
      <c r="A3958" s="1"/>
      <c r="F3958" s="1"/>
      <c r="G3958" s="4"/>
      <c r="H3958" s="4"/>
    </row>
    <row r="3959" spans="1:8" x14ac:dyDescent="0.15">
      <c r="A3959" s="1"/>
      <c r="F3959" s="1"/>
      <c r="G3959" s="4"/>
      <c r="H3959" s="4"/>
    </row>
    <row r="3960" spans="1:8" x14ac:dyDescent="0.15">
      <c r="A3960" s="1"/>
      <c r="F3960" s="1"/>
      <c r="G3960" s="4"/>
      <c r="H3960" s="4"/>
    </row>
    <row r="3961" spans="1:8" x14ac:dyDescent="0.15">
      <c r="A3961" s="1"/>
      <c r="F3961" s="1"/>
      <c r="G3961" s="4"/>
      <c r="H3961" s="4"/>
    </row>
    <row r="3962" spans="1:8" x14ac:dyDescent="0.15">
      <c r="A3962" s="1"/>
      <c r="F3962" s="1"/>
      <c r="G3962" s="4"/>
      <c r="H3962" s="4"/>
    </row>
    <row r="3963" spans="1:8" x14ac:dyDescent="0.15">
      <c r="A3963" s="1"/>
      <c r="F3963" s="1"/>
      <c r="G3963" s="4"/>
      <c r="H3963" s="4"/>
    </row>
    <row r="3964" spans="1:8" x14ac:dyDescent="0.15">
      <c r="A3964" s="1"/>
      <c r="F3964" s="1"/>
      <c r="G3964" s="4"/>
      <c r="H3964" s="4"/>
    </row>
    <row r="3965" spans="1:8" x14ac:dyDescent="0.15">
      <c r="A3965" s="1"/>
      <c r="F3965" s="1"/>
      <c r="G3965" s="4"/>
      <c r="H3965" s="4"/>
    </row>
    <row r="3966" spans="1:8" x14ac:dyDescent="0.15">
      <c r="A3966" s="1"/>
      <c r="F3966" s="1"/>
      <c r="G3966" s="4"/>
      <c r="H3966" s="4"/>
    </row>
    <row r="3967" spans="1:8" x14ac:dyDescent="0.15">
      <c r="A3967" s="1"/>
      <c r="F3967" s="1"/>
      <c r="G3967" s="4"/>
      <c r="H3967" s="4"/>
    </row>
    <row r="3968" spans="1:8" x14ac:dyDescent="0.15">
      <c r="A3968" s="1"/>
      <c r="F3968" s="1"/>
      <c r="G3968" s="4"/>
      <c r="H3968" s="4"/>
    </row>
    <row r="3969" spans="1:8" x14ac:dyDescent="0.15">
      <c r="A3969" s="1"/>
      <c r="F3969" s="1"/>
      <c r="G3969" s="4"/>
      <c r="H3969" s="4"/>
    </row>
    <row r="3970" spans="1:8" x14ac:dyDescent="0.15">
      <c r="A3970" s="1"/>
      <c r="F3970" s="1"/>
      <c r="G3970" s="4"/>
      <c r="H3970" s="4"/>
    </row>
    <row r="3971" spans="1:8" x14ac:dyDescent="0.15">
      <c r="A3971" s="1"/>
      <c r="F3971" s="1"/>
      <c r="G3971" s="4"/>
      <c r="H3971" s="4"/>
    </row>
    <row r="3972" spans="1:8" x14ac:dyDescent="0.15">
      <c r="A3972" s="1"/>
      <c r="F3972" s="1"/>
      <c r="G3972" s="4"/>
      <c r="H3972" s="4"/>
    </row>
    <row r="3973" spans="1:8" x14ac:dyDescent="0.15">
      <c r="A3973" s="1"/>
      <c r="F3973" s="1"/>
      <c r="G3973" s="4"/>
      <c r="H3973" s="4"/>
    </row>
    <row r="3974" spans="1:8" x14ac:dyDescent="0.15">
      <c r="A3974" s="1"/>
      <c r="F3974" s="1"/>
      <c r="G3974" s="4"/>
      <c r="H3974" s="4"/>
    </row>
    <row r="3975" spans="1:8" x14ac:dyDescent="0.15">
      <c r="A3975" s="1"/>
      <c r="F3975" s="1"/>
      <c r="G3975" s="4"/>
      <c r="H3975" s="4"/>
    </row>
    <row r="3976" spans="1:8" x14ac:dyDescent="0.15">
      <c r="A3976" s="1"/>
      <c r="F3976" s="1"/>
      <c r="G3976" s="4"/>
      <c r="H3976" s="4"/>
    </row>
    <row r="3977" spans="1:8" x14ac:dyDescent="0.15">
      <c r="A3977" s="1"/>
      <c r="F3977" s="1"/>
      <c r="G3977" s="4"/>
      <c r="H3977" s="4"/>
    </row>
    <row r="3978" spans="1:8" x14ac:dyDescent="0.15">
      <c r="A3978" s="1"/>
      <c r="F3978" s="1"/>
      <c r="G3978" s="4"/>
      <c r="H3978" s="4"/>
    </row>
    <row r="3979" spans="1:8" x14ac:dyDescent="0.15">
      <c r="A3979" s="1"/>
      <c r="F3979" s="1"/>
      <c r="G3979" s="4"/>
      <c r="H3979" s="4"/>
    </row>
    <row r="3980" spans="1:8" x14ac:dyDescent="0.15">
      <c r="A3980" s="1"/>
      <c r="F3980" s="1"/>
      <c r="G3980" s="4"/>
      <c r="H3980" s="4"/>
    </row>
    <row r="3981" spans="1:8" x14ac:dyDescent="0.15">
      <c r="A3981" s="1"/>
      <c r="F3981" s="1"/>
      <c r="G3981" s="4"/>
      <c r="H3981" s="4"/>
    </row>
    <row r="3982" spans="1:8" x14ac:dyDescent="0.15">
      <c r="A3982" s="1"/>
      <c r="F3982" s="1"/>
      <c r="G3982" s="4"/>
      <c r="H3982" s="4"/>
    </row>
    <row r="3983" spans="1:8" x14ac:dyDescent="0.15">
      <c r="A3983" s="1"/>
      <c r="F3983" s="1"/>
      <c r="G3983" s="4"/>
      <c r="H3983" s="4"/>
    </row>
    <row r="3984" spans="1:8" x14ac:dyDescent="0.15">
      <c r="A3984" s="1"/>
      <c r="F3984" s="1"/>
      <c r="G3984" s="4"/>
      <c r="H3984" s="4"/>
    </row>
    <row r="3985" spans="1:8" x14ac:dyDescent="0.15">
      <c r="A3985" s="1"/>
      <c r="F3985" s="1"/>
      <c r="G3985" s="4"/>
      <c r="H3985" s="4"/>
    </row>
    <row r="3986" spans="1:8" x14ac:dyDescent="0.15">
      <c r="A3986" s="1"/>
      <c r="F3986" s="1"/>
      <c r="G3986" s="4"/>
      <c r="H3986" s="4"/>
    </row>
    <row r="3987" spans="1:8" x14ac:dyDescent="0.15">
      <c r="A3987" s="1"/>
      <c r="F3987" s="1"/>
      <c r="G3987" s="4"/>
      <c r="H3987" s="4"/>
    </row>
    <row r="3988" spans="1:8" x14ac:dyDescent="0.15">
      <c r="A3988" s="1"/>
      <c r="F3988" s="1"/>
      <c r="G3988" s="4"/>
      <c r="H3988" s="4"/>
    </row>
    <row r="3989" spans="1:8" x14ac:dyDescent="0.15">
      <c r="A3989" s="1"/>
      <c r="F3989" s="1"/>
      <c r="G3989" s="4"/>
      <c r="H3989" s="4"/>
    </row>
    <row r="3990" spans="1:8" x14ac:dyDescent="0.15">
      <c r="A3990" s="1"/>
      <c r="F3990" s="1"/>
      <c r="G3990" s="4"/>
      <c r="H3990" s="4"/>
    </row>
    <row r="3991" spans="1:8" x14ac:dyDescent="0.15">
      <c r="A3991" s="1"/>
      <c r="F3991" s="1"/>
      <c r="G3991" s="4"/>
      <c r="H3991" s="4"/>
    </row>
    <row r="3992" spans="1:8" x14ac:dyDescent="0.15">
      <c r="A3992" s="1"/>
      <c r="F3992" s="1"/>
      <c r="H3992" s="4"/>
    </row>
    <row r="3993" spans="1:8" x14ac:dyDescent="0.15">
      <c r="A3993" s="1"/>
      <c r="F3993" s="1"/>
      <c r="H3993" s="4"/>
    </row>
    <row r="3994" spans="1:8" x14ac:dyDescent="0.15">
      <c r="A3994" s="1"/>
      <c r="F3994" s="1"/>
      <c r="H3994" s="4"/>
    </row>
    <row r="3995" spans="1:8" x14ac:dyDescent="0.15">
      <c r="A3995" s="1"/>
      <c r="F3995" s="1"/>
      <c r="H3995" s="4"/>
    </row>
    <row r="3996" spans="1:8" x14ac:dyDescent="0.15">
      <c r="A3996" s="1"/>
      <c r="F3996" s="1"/>
      <c r="H3996" s="4"/>
    </row>
    <row r="3997" spans="1:8" x14ac:dyDescent="0.15">
      <c r="A3997" s="1"/>
      <c r="F3997" s="1"/>
      <c r="H3997" s="4"/>
    </row>
    <row r="3998" spans="1:8" x14ac:dyDescent="0.15">
      <c r="A3998" s="1"/>
      <c r="F3998" s="1"/>
      <c r="H3998" s="4"/>
    </row>
    <row r="3999" spans="1:8" x14ac:dyDescent="0.15">
      <c r="A3999" s="1"/>
      <c r="F3999" s="1"/>
      <c r="H3999" s="4"/>
    </row>
    <row r="4000" spans="1:8" x14ac:dyDescent="0.15">
      <c r="A4000" s="1"/>
      <c r="F4000" s="1"/>
      <c r="H4000" s="4"/>
    </row>
    <row r="4001" spans="1:8" x14ac:dyDescent="0.15">
      <c r="A4001" s="1"/>
      <c r="F4001" s="1"/>
      <c r="H4001" s="4"/>
    </row>
    <row r="4002" spans="1:8" x14ac:dyDescent="0.15">
      <c r="A4002" s="1"/>
      <c r="F4002" s="1"/>
      <c r="H4002" s="4"/>
    </row>
    <row r="4003" spans="1:8" x14ac:dyDescent="0.15">
      <c r="A4003" s="1"/>
      <c r="F4003" s="1"/>
      <c r="H4003" s="4"/>
    </row>
    <row r="4004" spans="1:8" x14ac:dyDescent="0.15">
      <c r="A4004" s="1"/>
      <c r="F4004" s="1"/>
      <c r="G4004" s="1"/>
      <c r="H4004" s="4"/>
    </row>
    <row r="4005" spans="1:8" x14ac:dyDescent="0.15">
      <c r="A4005" s="1"/>
      <c r="F4005" s="1"/>
      <c r="G4005" s="1"/>
      <c r="H4005" s="4"/>
    </row>
    <row r="4006" spans="1:8" x14ac:dyDescent="0.15">
      <c r="A4006" s="1"/>
      <c r="F4006" s="1"/>
      <c r="G4006" s="1"/>
      <c r="H4006" s="4"/>
    </row>
    <row r="4007" spans="1:8" x14ac:dyDescent="0.15">
      <c r="A4007" s="1"/>
      <c r="F4007" s="1"/>
      <c r="G4007" s="1"/>
      <c r="H4007" s="4"/>
    </row>
    <row r="4008" spans="1:8" x14ac:dyDescent="0.15">
      <c r="A4008" s="1"/>
      <c r="F4008" s="1"/>
      <c r="G4008" s="1"/>
      <c r="H4008" s="4"/>
    </row>
    <row r="4009" spans="1:8" x14ac:dyDescent="0.15">
      <c r="A4009" s="1"/>
      <c r="F4009" s="1"/>
      <c r="G4009" s="1"/>
      <c r="H4009" s="4"/>
    </row>
    <row r="4010" spans="1:8" x14ac:dyDescent="0.15">
      <c r="A4010" s="1"/>
      <c r="F4010" s="1"/>
      <c r="G4010" s="1"/>
      <c r="H4010" s="4"/>
    </row>
    <row r="4011" spans="1:8" x14ac:dyDescent="0.15">
      <c r="A4011" s="1"/>
      <c r="F4011" s="1"/>
      <c r="G4011" s="1"/>
      <c r="H4011" s="4"/>
    </row>
    <row r="4012" spans="1:8" x14ac:dyDescent="0.15">
      <c r="A4012" s="1"/>
      <c r="F4012" s="1"/>
      <c r="G4012" s="1"/>
      <c r="H4012" s="4"/>
    </row>
    <row r="4013" spans="1:8" x14ac:dyDescent="0.15">
      <c r="A4013" s="1"/>
      <c r="F4013" s="1"/>
      <c r="G4013" s="1"/>
      <c r="H4013" s="4"/>
    </row>
    <row r="4014" spans="1:8" x14ac:dyDescent="0.15">
      <c r="A4014" s="1"/>
      <c r="F4014" s="1"/>
      <c r="G4014" s="1"/>
      <c r="H4014" s="4"/>
    </row>
    <row r="4015" spans="1:8" x14ac:dyDescent="0.15">
      <c r="A4015" s="1"/>
      <c r="F4015" s="1"/>
      <c r="G4015" s="1"/>
      <c r="H4015" s="4"/>
    </row>
    <row r="4016" spans="1:8" x14ac:dyDescent="0.15">
      <c r="A4016" s="1"/>
      <c r="F4016" s="1"/>
      <c r="G4016" s="1"/>
      <c r="H4016" s="4"/>
    </row>
    <row r="4017" spans="1:8" x14ac:dyDescent="0.15">
      <c r="A4017" s="1"/>
      <c r="F4017" s="1"/>
      <c r="G4017" s="1"/>
      <c r="H4017" s="4"/>
    </row>
    <row r="4018" spans="1:8" x14ac:dyDescent="0.15">
      <c r="A4018" s="1"/>
      <c r="F4018" s="1"/>
      <c r="G4018" s="1"/>
      <c r="H4018" s="4"/>
    </row>
    <row r="4019" spans="1:8" x14ac:dyDescent="0.15">
      <c r="A4019" s="1"/>
      <c r="F4019" s="1"/>
      <c r="G4019" s="1"/>
      <c r="H4019" s="4"/>
    </row>
    <row r="4020" spans="1:8" x14ac:dyDescent="0.15">
      <c r="A4020" s="1"/>
      <c r="F4020" s="1"/>
      <c r="G4020" s="1"/>
      <c r="H4020" s="4"/>
    </row>
    <row r="4021" spans="1:8" x14ac:dyDescent="0.15">
      <c r="A4021" s="1"/>
      <c r="F4021" s="1"/>
      <c r="G4021" s="1"/>
      <c r="H4021" s="4"/>
    </row>
    <row r="4022" spans="1:8" x14ac:dyDescent="0.15">
      <c r="A4022" s="1"/>
      <c r="F4022" s="1"/>
      <c r="G4022" s="1"/>
      <c r="H4022" s="4"/>
    </row>
    <row r="4023" spans="1:8" x14ac:dyDescent="0.15">
      <c r="A4023" s="1"/>
      <c r="F4023" s="1"/>
      <c r="G4023" s="1"/>
      <c r="H4023" s="4"/>
    </row>
    <row r="4024" spans="1:8" x14ac:dyDescent="0.15">
      <c r="A4024" s="1"/>
      <c r="F4024" s="1"/>
      <c r="G4024" s="1"/>
      <c r="H4024" s="4"/>
    </row>
    <row r="4025" spans="1:8" x14ac:dyDescent="0.15">
      <c r="A4025" s="1"/>
      <c r="F4025" s="1"/>
      <c r="G4025" s="1"/>
      <c r="H4025" s="4"/>
    </row>
    <row r="4026" spans="1:8" x14ac:dyDescent="0.15">
      <c r="A4026" s="1"/>
      <c r="F4026" s="1"/>
      <c r="G4026" s="1"/>
      <c r="H4026" s="4"/>
    </row>
    <row r="4027" spans="1:8" x14ac:dyDescent="0.15">
      <c r="A4027" s="1"/>
      <c r="F4027" s="1"/>
      <c r="G4027" s="1"/>
      <c r="H4027" s="4"/>
    </row>
    <row r="4028" spans="1:8" x14ac:dyDescent="0.15">
      <c r="A4028" s="1"/>
      <c r="F4028" s="1"/>
      <c r="G4028" s="1"/>
      <c r="H4028" s="4"/>
    </row>
    <row r="4029" spans="1:8" x14ac:dyDescent="0.15">
      <c r="A4029" s="1"/>
      <c r="F4029" s="1"/>
      <c r="G4029" s="1"/>
      <c r="H4029" s="4"/>
    </row>
    <row r="4030" spans="1:8" x14ac:dyDescent="0.15">
      <c r="A4030" s="1"/>
      <c r="F4030" s="1"/>
      <c r="G4030" s="1"/>
      <c r="H4030" s="4"/>
    </row>
    <row r="4031" spans="1:8" x14ac:dyDescent="0.15">
      <c r="A4031" s="1"/>
      <c r="F4031" s="1"/>
      <c r="G4031" s="1"/>
      <c r="H4031" s="4"/>
    </row>
    <row r="4032" spans="1:8" x14ac:dyDescent="0.15">
      <c r="A4032" s="1"/>
      <c r="F4032" s="1"/>
      <c r="G4032" s="1"/>
      <c r="H4032" s="4"/>
    </row>
    <row r="4033" spans="1:8" x14ac:dyDescent="0.15">
      <c r="A4033" s="1"/>
      <c r="F4033" s="1"/>
      <c r="G4033" s="1"/>
      <c r="H4033" s="4"/>
    </row>
    <row r="4034" spans="1:8" x14ac:dyDescent="0.15">
      <c r="A4034" s="1"/>
      <c r="F4034" s="1"/>
      <c r="G4034" s="1"/>
      <c r="H4034" s="4"/>
    </row>
    <row r="4035" spans="1:8" x14ac:dyDescent="0.15">
      <c r="A4035" s="1"/>
      <c r="F4035" s="1"/>
      <c r="G4035" s="1"/>
      <c r="H4035" s="4"/>
    </row>
    <row r="4036" spans="1:8" x14ac:dyDescent="0.15">
      <c r="A4036" s="1"/>
      <c r="F4036" s="1"/>
      <c r="G4036" s="1"/>
      <c r="H4036" s="4"/>
    </row>
    <row r="4037" spans="1:8" x14ac:dyDescent="0.15">
      <c r="A4037" s="1"/>
      <c r="F4037" s="1"/>
      <c r="G4037" s="1"/>
      <c r="H4037" s="4"/>
    </row>
    <row r="4038" spans="1:8" x14ac:dyDescent="0.15">
      <c r="A4038" s="1"/>
      <c r="F4038" s="1"/>
      <c r="G4038" s="1"/>
      <c r="H4038" s="4"/>
    </row>
    <row r="4039" spans="1:8" x14ac:dyDescent="0.15">
      <c r="A4039" s="1"/>
      <c r="F4039" s="1"/>
      <c r="G4039" s="1"/>
      <c r="H4039" s="4"/>
    </row>
    <row r="4040" spans="1:8" x14ac:dyDescent="0.15">
      <c r="A4040" s="1"/>
      <c r="F4040" s="1"/>
      <c r="G4040" s="1"/>
      <c r="H4040" s="4"/>
    </row>
    <row r="4041" spans="1:8" x14ac:dyDescent="0.15">
      <c r="A4041" s="1"/>
      <c r="F4041" s="1"/>
      <c r="G4041" s="1"/>
      <c r="H4041" s="4"/>
    </row>
    <row r="4042" spans="1:8" x14ac:dyDescent="0.15">
      <c r="A4042" s="1"/>
      <c r="F4042" s="1"/>
      <c r="G4042" s="1"/>
      <c r="H4042" s="4"/>
    </row>
    <row r="4043" spans="1:8" x14ac:dyDescent="0.15">
      <c r="A4043" s="1"/>
      <c r="F4043" s="1"/>
      <c r="G4043" s="1"/>
      <c r="H4043" s="4"/>
    </row>
    <row r="4044" spans="1:8" x14ac:dyDescent="0.15">
      <c r="A4044" s="1"/>
      <c r="F4044" s="1"/>
      <c r="G4044" s="1"/>
      <c r="H4044" s="4"/>
    </row>
    <row r="4045" spans="1:8" x14ac:dyDescent="0.15">
      <c r="A4045" s="1"/>
      <c r="F4045" s="1"/>
      <c r="G4045" s="1"/>
      <c r="H4045" s="4"/>
    </row>
    <row r="4046" spans="1:8" x14ac:dyDescent="0.15">
      <c r="A4046" s="1"/>
      <c r="F4046" s="1"/>
      <c r="G4046" s="1"/>
      <c r="H4046" s="4"/>
    </row>
    <row r="4047" spans="1:8" x14ac:dyDescent="0.15">
      <c r="A4047" s="1"/>
      <c r="F4047" s="1"/>
      <c r="G4047" s="1"/>
      <c r="H4047" s="4"/>
    </row>
    <row r="4048" spans="1:8" x14ac:dyDescent="0.15">
      <c r="A4048" s="1"/>
      <c r="F4048" s="1"/>
      <c r="G4048" s="1"/>
      <c r="H4048" s="4"/>
    </row>
    <row r="4049" spans="1:8" x14ac:dyDescent="0.15">
      <c r="A4049" s="1"/>
      <c r="F4049" s="1"/>
      <c r="G4049" s="1"/>
      <c r="H4049" s="4"/>
    </row>
    <row r="4050" spans="1:8" x14ac:dyDescent="0.15">
      <c r="A4050" s="1"/>
      <c r="F4050" s="1"/>
      <c r="G4050" s="1"/>
      <c r="H4050" s="4"/>
    </row>
    <row r="4051" spans="1:8" x14ac:dyDescent="0.15">
      <c r="A4051" s="1"/>
      <c r="F4051" s="1"/>
      <c r="G4051" s="1"/>
      <c r="H4051" s="4"/>
    </row>
    <row r="4052" spans="1:8" x14ac:dyDescent="0.15">
      <c r="A4052" s="1"/>
      <c r="F4052" s="1"/>
      <c r="G4052" s="1"/>
      <c r="H4052" s="4"/>
    </row>
    <row r="4053" spans="1:8" x14ac:dyDescent="0.15">
      <c r="A4053" s="1"/>
      <c r="F4053" s="1"/>
      <c r="G4053" s="1"/>
      <c r="H4053" s="4"/>
    </row>
    <row r="4054" spans="1:8" x14ac:dyDescent="0.15">
      <c r="A4054" s="1"/>
      <c r="F4054" s="1"/>
      <c r="G4054" s="1"/>
      <c r="H4054" s="4"/>
    </row>
    <row r="4055" spans="1:8" x14ac:dyDescent="0.15">
      <c r="A4055" s="1"/>
      <c r="F4055" s="1"/>
      <c r="G4055" s="1"/>
      <c r="H4055" s="4"/>
    </row>
    <row r="4056" spans="1:8" x14ac:dyDescent="0.15">
      <c r="A4056" s="1"/>
      <c r="F4056" s="1"/>
      <c r="G4056" s="1"/>
      <c r="H4056" s="4"/>
    </row>
    <row r="4057" spans="1:8" x14ac:dyDescent="0.15">
      <c r="A4057" s="1"/>
      <c r="F4057" s="1"/>
      <c r="G4057" s="1"/>
      <c r="H4057" s="4"/>
    </row>
    <row r="4058" spans="1:8" x14ac:dyDescent="0.15">
      <c r="A4058" s="1"/>
      <c r="F4058" s="1"/>
      <c r="G4058" s="1"/>
      <c r="H4058" s="4"/>
    </row>
    <row r="4059" spans="1:8" x14ac:dyDescent="0.15">
      <c r="A4059" s="1"/>
      <c r="F4059" s="1"/>
      <c r="G4059" s="1"/>
      <c r="H4059" s="4"/>
    </row>
    <row r="4060" spans="1:8" x14ac:dyDescent="0.15">
      <c r="A4060" s="1"/>
      <c r="F4060" s="1"/>
      <c r="G4060" s="1"/>
      <c r="H4060" s="4"/>
    </row>
    <row r="4061" spans="1:8" x14ac:dyDescent="0.15">
      <c r="A4061" s="1"/>
      <c r="F4061" s="1"/>
      <c r="G4061" s="1"/>
      <c r="H4061" s="4"/>
    </row>
    <row r="4062" spans="1:8" x14ac:dyDescent="0.15">
      <c r="A4062" s="1"/>
      <c r="F4062" s="1"/>
      <c r="G4062" s="1"/>
      <c r="H4062" s="4"/>
    </row>
    <row r="4063" spans="1:8" x14ac:dyDescent="0.15">
      <c r="A4063" s="1"/>
      <c r="F4063" s="1"/>
      <c r="G4063" s="1"/>
      <c r="H4063" s="4"/>
    </row>
    <row r="4064" spans="1:8" x14ac:dyDescent="0.15">
      <c r="A4064" s="1"/>
      <c r="F4064" s="1"/>
      <c r="G4064" s="1"/>
      <c r="H4064" s="4"/>
    </row>
    <row r="4065" spans="1:8" x14ac:dyDescent="0.15">
      <c r="A4065" s="1"/>
      <c r="F4065" s="1"/>
      <c r="G4065" s="1"/>
      <c r="H4065" s="4"/>
    </row>
    <row r="4066" spans="1:8" x14ac:dyDescent="0.15">
      <c r="A4066" s="1"/>
      <c r="F4066" s="1"/>
      <c r="G4066" s="1"/>
      <c r="H4066" s="4"/>
    </row>
    <row r="4067" spans="1:8" x14ac:dyDescent="0.15">
      <c r="A4067" s="1"/>
      <c r="F4067" s="1"/>
      <c r="G4067" s="1"/>
      <c r="H4067" s="4"/>
    </row>
    <row r="4068" spans="1:8" x14ac:dyDescent="0.15">
      <c r="A4068" s="1"/>
      <c r="F4068" s="1"/>
      <c r="G4068" s="1"/>
      <c r="H4068" s="4"/>
    </row>
    <row r="4069" spans="1:8" x14ac:dyDescent="0.15">
      <c r="A4069" s="1"/>
      <c r="F4069" s="1"/>
      <c r="G4069" s="1"/>
      <c r="H4069" s="4"/>
    </row>
    <row r="4070" spans="1:8" x14ac:dyDescent="0.15">
      <c r="A4070" s="1"/>
      <c r="F4070" s="1"/>
      <c r="G4070" s="1"/>
      <c r="H4070" s="4"/>
    </row>
    <row r="4071" spans="1:8" x14ac:dyDescent="0.15">
      <c r="A4071" s="1"/>
      <c r="F4071" s="1"/>
      <c r="G4071" s="1"/>
      <c r="H4071" s="4"/>
    </row>
    <row r="4072" spans="1:8" x14ac:dyDescent="0.15">
      <c r="A4072" s="1"/>
      <c r="F4072" s="1"/>
      <c r="G4072" s="1"/>
      <c r="H4072" s="4"/>
    </row>
    <row r="4073" spans="1:8" x14ac:dyDescent="0.15">
      <c r="A4073" s="1"/>
      <c r="F4073" s="1"/>
      <c r="G4073" s="1"/>
      <c r="H4073" s="4"/>
    </row>
    <row r="4074" spans="1:8" x14ac:dyDescent="0.15">
      <c r="A4074" s="1"/>
      <c r="F4074" s="1"/>
      <c r="G4074" s="1"/>
      <c r="H4074" s="4"/>
    </row>
    <row r="4075" spans="1:8" x14ac:dyDescent="0.15">
      <c r="A4075" s="1"/>
      <c r="F4075" s="1"/>
      <c r="G4075" s="1"/>
      <c r="H4075" s="4"/>
    </row>
    <row r="4076" spans="1:8" x14ac:dyDescent="0.15">
      <c r="A4076" s="1"/>
      <c r="F4076" s="1"/>
      <c r="G4076" s="1"/>
      <c r="H4076" s="4"/>
    </row>
    <row r="4077" spans="1:8" x14ac:dyDescent="0.15">
      <c r="A4077" s="1"/>
      <c r="F4077" s="1"/>
      <c r="G4077" s="1"/>
      <c r="H4077" s="4"/>
    </row>
    <row r="4078" spans="1:8" x14ac:dyDescent="0.15">
      <c r="A4078" s="1"/>
      <c r="F4078" s="1"/>
      <c r="G4078" s="1"/>
      <c r="H4078" s="4"/>
    </row>
    <row r="4079" spans="1:8" x14ac:dyDescent="0.15">
      <c r="A4079" s="1"/>
      <c r="F4079" s="1"/>
      <c r="G4079" s="1"/>
      <c r="H4079" s="4"/>
    </row>
    <row r="4080" spans="1:8" x14ac:dyDescent="0.15">
      <c r="A4080" s="1"/>
      <c r="F4080" s="1"/>
      <c r="G4080" s="1"/>
      <c r="H4080" s="4"/>
    </row>
    <row r="4081" spans="1:8" x14ac:dyDescent="0.15">
      <c r="A4081" s="1"/>
      <c r="F4081" s="1"/>
      <c r="G4081" s="1"/>
      <c r="H4081" s="4"/>
    </row>
    <row r="4082" spans="1:8" x14ac:dyDescent="0.15">
      <c r="A4082" s="1"/>
      <c r="F4082" s="1"/>
      <c r="G4082" s="1"/>
      <c r="H4082" s="4"/>
    </row>
    <row r="4083" spans="1:8" x14ac:dyDescent="0.15">
      <c r="A4083" s="1"/>
      <c r="F4083" s="1"/>
      <c r="G4083" s="1"/>
      <c r="H4083" s="4"/>
    </row>
    <row r="4084" spans="1:8" x14ac:dyDescent="0.15">
      <c r="A4084" s="1"/>
      <c r="F4084" s="1"/>
      <c r="G4084" s="1"/>
      <c r="H4084" s="4"/>
    </row>
    <row r="4085" spans="1:8" x14ac:dyDescent="0.15">
      <c r="A4085" s="1"/>
      <c r="F4085" s="1"/>
      <c r="G4085" s="1"/>
      <c r="H4085" s="4"/>
    </row>
    <row r="4086" spans="1:8" x14ac:dyDescent="0.15">
      <c r="A4086" s="1"/>
      <c r="F4086" s="1"/>
      <c r="G4086" s="1"/>
      <c r="H4086" s="4"/>
    </row>
    <row r="4087" spans="1:8" x14ac:dyDescent="0.15">
      <c r="A4087" s="1"/>
      <c r="F4087" s="1"/>
      <c r="G4087" s="1"/>
      <c r="H4087" s="4"/>
    </row>
    <row r="4088" spans="1:8" x14ac:dyDescent="0.15">
      <c r="A4088" s="1"/>
      <c r="F4088" s="1"/>
      <c r="G4088" s="1"/>
      <c r="H4088" s="4"/>
    </row>
    <row r="4089" spans="1:8" x14ac:dyDescent="0.15">
      <c r="A4089" s="1"/>
      <c r="F4089" s="1"/>
      <c r="G4089" s="1"/>
      <c r="H4089" s="4"/>
    </row>
    <row r="4090" spans="1:8" x14ac:dyDescent="0.15">
      <c r="A4090" s="1"/>
      <c r="F4090" s="1"/>
      <c r="G4090" s="1"/>
      <c r="H4090" s="4"/>
    </row>
    <row r="4091" spans="1:8" x14ac:dyDescent="0.15">
      <c r="A4091" s="1"/>
      <c r="F4091" s="1"/>
      <c r="G4091" s="1"/>
      <c r="H4091" s="4"/>
    </row>
    <row r="4092" spans="1:8" x14ac:dyDescent="0.15">
      <c r="A4092" s="1"/>
      <c r="F4092" s="1"/>
      <c r="G4092" s="1"/>
      <c r="H4092" s="4"/>
    </row>
    <row r="4093" spans="1:8" x14ac:dyDescent="0.15">
      <c r="A4093" s="1"/>
      <c r="F4093" s="1"/>
      <c r="G4093" s="1"/>
      <c r="H4093" s="4"/>
    </row>
    <row r="4094" spans="1:8" x14ac:dyDescent="0.15">
      <c r="A4094" s="1"/>
      <c r="F4094" s="1"/>
      <c r="G4094" s="1"/>
      <c r="H4094" s="4"/>
    </row>
    <row r="4095" spans="1:8" x14ac:dyDescent="0.15">
      <c r="A4095" s="1"/>
      <c r="F4095" s="1"/>
      <c r="G4095" s="1"/>
      <c r="H4095" s="4"/>
    </row>
    <row r="4096" spans="1:8" x14ac:dyDescent="0.15">
      <c r="A4096" s="1"/>
      <c r="F4096" s="1"/>
      <c r="G4096" s="1"/>
      <c r="H4096" s="4"/>
    </row>
    <row r="4097" spans="1:8" x14ac:dyDescent="0.15">
      <c r="A4097" s="1"/>
      <c r="F4097" s="1"/>
      <c r="G4097" s="1"/>
      <c r="H4097" s="4"/>
    </row>
    <row r="4098" spans="1:8" x14ac:dyDescent="0.15">
      <c r="A4098" s="1"/>
      <c r="F4098" s="1"/>
      <c r="G4098" s="1"/>
      <c r="H4098" s="4"/>
    </row>
    <row r="4099" spans="1:8" x14ac:dyDescent="0.15">
      <c r="A4099" s="1"/>
      <c r="F4099" s="1"/>
      <c r="G4099" s="1"/>
      <c r="H4099" s="4"/>
    </row>
    <row r="4100" spans="1:8" x14ac:dyDescent="0.15">
      <c r="A4100" s="1"/>
      <c r="F4100" s="1"/>
      <c r="G4100" s="1"/>
      <c r="H4100" s="4"/>
    </row>
    <row r="4101" spans="1:8" x14ac:dyDescent="0.15">
      <c r="A4101" s="1"/>
      <c r="F4101" s="1"/>
      <c r="G4101" s="1"/>
      <c r="H4101" s="4"/>
    </row>
    <row r="4102" spans="1:8" x14ac:dyDescent="0.15">
      <c r="A4102" s="1"/>
      <c r="F4102" s="1"/>
      <c r="G4102" s="1"/>
      <c r="H4102" s="4"/>
    </row>
    <row r="4103" spans="1:8" x14ac:dyDescent="0.15">
      <c r="A4103" s="1"/>
      <c r="F4103" s="1"/>
      <c r="G4103" s="1"/>
      <c r="H4103" s="4"/>
    </row>
    <row r="4104" spans="1:8" x14ac:dyDescent="0.15">
      <c r="A4104" s="1"/>
      <c r="F4104" s="1"/>
      <c r="G4104" s="1"/>
      <c r="H4104" s="4"/>
    </row>
    <row r="4105" spans="1:8" x14ac:dyDescent="0.15">
      <c r="A4105" s="1"/>
      <c r="F4105" s="1"/>
      <c r="G4105" s="1"/>
      <c r="H4105" s="4"/>
    </row>
    <row r="4106" spans="1:8" x14ac:dyDescent="0.15">
      <c r="A4106" s="1"/>
      <c r="F4106" s="1"/>
      <c r="G4106" s="1"/>
      <c r="H4106" s="4"/>
    </row>
    <row r="4107" spans="1:8" x14ac:dyDescent="0.15">
      <c r="A4107" s="1"/>
      <c r="F4107" s="1"/>
      <c r="G4107" s="1"/>
      <c r="H4107" s="4"/>
    </row>
    <row r="4108" spans="1:8" x14ac:dyDescent="0.15">
      <c r="A4108" s="1"/>
      <c r="F4108" s="1"/>
      <c r="G4108" s="1"/>
      <c r="H4108" s="4"/>
    </row>
    <row r="4109" spans="1:8" x14ac:dyDescent="0.15">
      <c r="A4109" s="1"/>
      <c r="F4109" s="1"/>
      <c r="G4109" s="1"/>
      <c r="H4109" s="4"/>
    </row>
    <row r="4110" spans="1:8" x14ac:dyDescent="0.15">
      <c r="A4110" s="1"/>
      <c r="F4110" s="1"/>
      <c r="G4110" s="1"/>
      <c r="H4110" s="4"/>
    </row>
    <row r="4111" spans="1:8" x14ac:dyDescent="0.15">
      <c r="A4111" s="1"/>
      <c r="F4111" s="1"/>
      <c r="G4111" s="1"/>
      <c r="H4111" s="4"/>
    </row>
    <row r="4112" spans="1:8" x14ac:dyDescent="0.15">
      <c r="A4112" s="1"/>
      <c r="F4112" s="1"/>
      <c r="G4112" s="1"/>
      <c r="H4112" s="4"/>
    </row>
    <row r="4113" spans="1:8" x14ac:dyDescent="0.15">
      <c r="A4113" s="1"/>
      <c r="F4113" s="1"/>
      <c r="G4113" s="1"/>
      <c r="H4113" s="4"/>
    </row>
    <row r="4114" spans="1:8" x14ac:dyDescent="0.15">
      <c r="A4114" s="1"/>
      <c r="F4114" s="1"/>
      <c r="G4114" s="1"/>
      <c r="H4114" s="4"/>
    </row>
    <row r="4115" spans="1:8" x14ac:dyDescent="0.15">
      <c r="A4115" s="1"/>
      <c r="F4115" s="1"/>
      <c r="G4115" s="1"/>
      <c r="H4115" s="4"/>
    </row>
    <row r="4116" spans="1:8" x14ac:dyDescent="0.15">
      <c r="A4116" s="1"/>
      <c r="F4116" s="1"/>
      <c r="G4116" s="1"/>
      <c r="H4116" s="4"/>
    </row>
    <row r="4117" spans="1:8" x14ac:dyDescent="0.15">
      <c r="A4117" s="1"/>
      <c r="F4117" s="1"/>
      <c r="G4117" s="1"/>
      <c r="H4117" s="4"/>
    </row>
    <row r="4118" spans="1:8" x14ac:dyDescent="0.15">
      <c r="A4118" s="1"/>
      <c r="F4118" s="1"/>
      <c r="G4118" s="1"/>
      <c r="H4118" s="4"/>
    </row>
    <row r="4119" spans="1:8" x14ac:dyDescent="0.15">
      <c r="A4119" s="1"/>
      <c r="F4119" s="1"/>
      <c r="G4119" s="1"/>
      <c r="H4119" s="4"/>
    </row>
    <row r="4120" spans="1:8" x14ac:dyDescent="0.15">
      <c r="A4120" s="1"/>
      <c r="F4120" s="1"/>
      <c r="G4120" s="1"/>
      <c r="H4120" s="4"/>
    </row>
    <row r="4121" spans="1:8" x14ac:dyDescent="0.15">
      <c r="A4121" s="1"/>
      <c r="F4121" s="1"/>
      <c r="G4121" s="1"/>
      <c r="H4121" s="4"/>
    </row>
    <row r="4122" spans="1:8" x14ac:dyDescent="0.15">
      <c r="A4122" s="1"/>
      <c r="F4122" s="1"/>
      <c r="G4122" s="1"/>
      <c r="H4122" s="4"/>
    </row>
    <row r="4123" spans="1:8" x14ac:dyDescent="0.15">
      <c r="A4123" s="1"/>
      <c r="F4123" s="1"/>
      <c r="G4123" s="1"/>
      <c r="H4123" s="4"/>
    </row>
    <row r="4124" spans="1:8" x14ac:dyDescent="0.15">
      <c r="A4124" s="1"/>
      <c r="F4124" s="1"/>
      <c r="G4124" s="1"/>
      <c r="H4124" s="4"/>
    </row>
    <row r="4125" spans="1:8" x14ac:dyDescent="0.15">
      <c r="A4125" s="1"/>
      <c r="F4125" s="1"/>
      <c r="G4125" s="1"/>
      <c r="H4125" s="4"/>
    </row>
    <row r="4126" spans="1:8" x14ac:dyDescent="0.15">
      <c r="A4126" s="1"/>
      <c r="F4126" s="1"/>
      <c r="G4126" s="1"/>
      <c r="H4126" s="4"/>
    </row>
    <row r="4127" spans="1:8" x14ac:dyDescent="0.15">
      <c r="A4127" s="1"/>
      <c r="F4127" s="1"/>
      <c r="G4127" s="1"/>
      <c r="H4127" s="4"/>
    </row>
    <row r="4128" spans="1:8" x14ac:dyDescent="0.15">
      <c r="A4128" s="1"/>
      <c r="F4128" s="1"/>
      <c r="G4128" s="1"/>
      <c r="H4128" s="4"/>
    </row>
    <row r="4129" spans="1:8" x14ac:dyDescent="0.15">
      <c r="A4129" s="1"/>
      <c r="F4129" s="1"/>
      <c r="G4129" s="1"/>
      <c r="H4129" s="4"/>
    </row>
    <row r="4130" spans="1:8" x14ac:dyDescent="0.15">
      <c r="A4130" s="1"/>
      <c r="F4130" s="1"/>
      <c r="G4130" s="1"/>
      <c r="H4130" s="4"/>
    </row>
    <row r="4131" spans="1:8" x14ac:dyDescent="0.15">
      <c r="A4131" s="1"/>
      <c r="F4131" s="1"/>
      <c r="G4131" s="1"/>
      <c r="H4131" s="4"/>
    </row>
    <row r="4132" spans="1:8" x14ac:dyDescent="0.15">
      <c r="A4132" s="1"/>
      <c r="F4132" s="1"/>
      <c r="G4132" s="1"/>
      <c r="H4132" s="4"/>
    </row>
    <row r="4133" spans="1:8" x14ac:dyDescent="0.15">
      <c r="A4133" s="1"/>
      <c r="F4133" s="1"/>
      <c r="G4133" s="1"/>
      <c r="H4133" s="4"/>
    </row>
    <row r="4134" spans="1:8" x14ac:dyDescent="0.15">
      <c r="A4134" s="1"/>
      <c r="F4134" s="1"/>
      <c r="G4134" s="1"/>
      <c r="H4134" s="4"/>
    </row>
    <row r="4135" spans="1:8" x14ac:dyDescent="0.15">
      <c r="A4135" s="1"/>
      <c r="F4135" s="1"/>
      <c r="G4135" s="1"/>
      <c r="H4135" s="4"/>
    </row>
    <row r="4136" spans="1:8" x14ac:dyDescent="0.15">
      <c r="A4136" s="1"/>
      <c r="F4136" s="1"/>
      <c r="G4136" s="1"/>
      <c r="H4136" s="4"/>
    </row>
    <row r="4137" spans="1:8" x14ac:dyDescent="0.15">
      <c r="A4137" s="1"/>
      <c r="F4137" s="1"/>
      <c r="G4137" s="1"/>
      <c r="H4137" s="4"/>
    </row>
    <row r="4138" spans="1:8" x14ac:dyDescent="0.15">
      <c r="A4138" s="1"/>
      <c r="F4138" s="1"/>
      <c r="G4138" s="1"/>
      <c r="H4138" s="4"/>
    </row>
    <row r="4139" spans="1:8" x14ac:dyDescent="0.15">
      <c r="A4139" s="1"/>
      <c r="F4139" s="1"/>
      <c r="G4139" s="1"/>
      <c r="H4139" s="4"/>
    </row>
    <row r="4140" spans="1:8" x14ac:dyDescent="0.15">
      <c r="A4140" s="1"/>
      <c r="F4140" s="1"/>
      <c r="G4140" s="1"/>
      <c r="H4140" s="4"/>
    </row>
    <row r="4141" spans="1:8" x14ac:dyDescent="0.15">
      <c r="A4141" s="1"/>
      <c r="F4141" s="1"/>
      <c r="G4141" s="1"/>
      <c r="H4141" s="4"/>
    </row>
    <row r="4142" spans="1:8" x14ac:dyDescent="0.15">
      <c r="A4142" s="1"/>
      <c r="F4142" s="1"/>
      <c r="G4142" s="1"/>
      <c r="H4142" s="4"/>
    </row>
    <row r="4143" spans="1:8" x14ac:dyDescent="0.15">
      <c r="A4143" s="1"/>
      <c r="F4143" s="1"/>
      <c r="G4143" s="1"/>
      <c r="H4143" s="4"/>
    </row>
    <row r="4144" spans="1:8" x14ac:dyDescent="0.15">
      <c r="A4144" s="1"/>
      <c r="F4144" s="1"/>
      <c r="G4144" s="1"/>
      <c r="H4144" s="4"/>
    </row>
    <row r="4145" spans="1:8" x14ac:dyDescent="0.15">
      <c r="A4145" s="1"/>
      <c r="F4145" s="1"/>
      <c r="G4145" s="1"/>
      <c r="H4145" s="4"/>
    </row>
    <row r="4146" spans="1:8" x14ac:dyDescent="0.15">
      <c r="A4146" s="1"/>
      <c r="F4146" s="1"/>
      <c r="G4146" s="1"/>
      <c r="H4146" s="4"/>
    </row>
    <row r="4147" spans="1:8" x14ac:dyDescent="0.15">
      <c r="A4147" s="1"/>
      <c r="F4147" s="1"/>
      <c r="G4147" s="1"/>
      <c r="H4147" s="4"/>
    </row>
    <row r="4148" spans="1:8" x14ac:dyDescent="0.15">
      <c r="A4148" s="1"/>
      <c r="F4148" s="1"/>
      <c r="G4148" s="1"/>
      <c r="H4148" s="4"/>
    </row>
    <row r="4149" spans="1:8" x14ac:dyDescent="0.15">
      <c r="A4149" s="1"/>
      <c r="F4149" s="1"/>
      <c r="G4149" s="1"/>
      <c r="H4149" s="4"/>
    </row>
    <row r="4150" spans="1:8" x14ac:dyDescent="0.15">
      <c r="A4150" s="1"/>
      <c r="F4150" s="1"/>
      <c r="G4150" s="1"/>
      <c r="H4150" s="4"/>
    </row>
    <row r="4151" spans="1:8" x14ac:dyDescent="0.15">
      <c r="A4151" s="1"/>
      <c r="F4151" s="1"/>
      <c r="G4151" s="1"/>
      <c r="H4151" s="4"/>
    </row>
    <row r="4152" spans="1:8" x14ac:dyDescent="0.15">
      <c r="A4152" s="1"/>
      <c r="F4152" s="1"/>
      <c r="G4152" s="1"/>
      <c r="H4152" s="4"/>
    </row>
    <row r="4153" spans="1:8" x14ac:dyDescent="0.15">
      <c r="A4153" s="1"/>
      <c r="F4153" s="1"/>
      <c r="G4153" s="1"/>
      <c r="H4153" s="4"/>
    </row>
    <row r="4154" spans="1:8" x14ac:dyDescent="0.15">
      <c r="A4154" s="1"/>
      <c r="F4154" s="1"/>
      <c r="G4154" s="1"/>
      <c r="H4154" s="4"/>
    </row>
    <row r="4155" spans="1:8" x14ac:dyDescent="0.15">
      <c r="A4155" s="1"/>
      <c r="F4155" s="1"/>
      <c r="G4155" s="1"/>
      <c r="H4155" s="4"/>
    </row>
    <row r="4156" spans="1:8" x14ac:dyDescent="0.15">
      <c r="A4156" s="1"/>
      <c r="F4156" s="1"/>
      <c r="G4156" s="1"/>
      <c r="H4156" s="4"/>
    </row>
    <row r="4157" spans="1:8" x14ac:dyDescent="0.15">
      <c r="A4157" s="1"/>
      <c r="F4157" s="1"/>
      <c r="G4157" s="1"/>
      <c r="H4157" s="4"/>
    </row>
    <row r="4158" spans="1:8" x14ac:dyDescent="0.15">
      <c r="A4158" s="1"/>
      <c r="F4158" s="1"/>
      <c r="G4158" s="1"/>
      <c r="H4158" s="4"/>
    </row>
    <row r="4159" spans="1:8" x14ac:dyDescent="0.15">
      <c r="A4159" s="1"/>
      <c r="F4159" s="1"/>
      <c r="G4159" s="1"/>
      <c r="H4159" s="4"/>
    </row>
    <row r="4160" spans="1:8" x14ac:dyDescent="0.15">
      <c r="A4160" s="1"/>
      <c r="F4160" s="1"/>
      <c r="G4160" s="1"/>
      <c r="H4160" s="4"/>
    </row>
    <row r="4161" spans="1:8" x14ac:dyDescent="0.15">
      <c r="A4161" s="1"/>
      <c r="F4161" s="1"/>
      <c r="G4161" s="1"/>
      <c r="H4161" s="4"/>
    </row>
    <row r="4162" spans="1:8" x14ac:dyDescent="0.15">
      <c r="A4162" s="1"/>
      <c r="F4162" s="1"/>
      <c r="G4162" s="1"/>
      <c r="H4162" s="4"/>
    </row>
    <row r="4163" spans="1:8" x14ac:dyDescent="0.15">
      <c r="A4163" s="1"/>
      <c r="F4163" s="1"/>
      <c r="G4163" s="1"/>
      <c r="H4163" s="4"/>
    </row>
    <row r="4164" spans="1:8" x14ac:dyDescent="0.15">
      <c r="A4164" s="1"/>
      <c r="F4164" s="1"/>
      <c r="G4164" s="1"/>
      <c r="H4164" s="4"/>
    </row>
    <row r="4165" spans="1:8" x14ac:dyDescent="0.15">
      <c r="A4165" s="1"/>
      <c r="F4165" s="1"/>
      <c r="G4165" s="1"/>
      <c r="H4165" s="4"/>
    </row>
    <row r="4166" spans="1:8" x14ac:dyDescent="0.15">
      <c r="A4166" s="1"/>
      <c r="F4166" s="1"/>
      <c r="G4166" s="1"/>
      <c r="H4166" s="4"/>
    </row>
    <row r="4167" spans="1:8" x14ac:dyDescent="0.15">
      <c r="A4167" s="1"/>
      <c r="F4167" s="1"/>
      <c r="G4167" s="1"/>
      <c r="H4167" s="4"/>
    </row>
    <row r="4168" spans="1:8" x14ac:dyDescent="0.15">
      <c r="A4168" s="1"/>
      <c r="F4168" s="1"/>
      <c r="G4168" s="1"/>
      <c r="H4168" s="4"/>
    </row>
    <row r="4169" spans="1:8" x14ac:dyDescent="0.15">
      <c r="A4169" s="1"/>
      <c r="F4169" s="1"/>
      <c r="G4169" s="1"/>
      <c r="H4169" s="4"/>
    </row>
    <row r="4170" spans="1:8" x14ac:dyDescent="0.15">
      <c r="A4170" s="1"/>
      <c r="F4170" s="1"/>
      <c r="G4170" s="1"/>
      <c r="H4170" s="4"/>
    </row>
    <row r="4171" spans="1:8" x14ac:dyDescent="0.15">
      <c r="A4171" s="1"/>
      <c r="F4171" s="1"/>
      <c r="G4171" s="1"/>
      <c r="H4171" s="4"/>
    </row>
    <row r="4172" spans="1:8" x14ac:dyDescent="0.15">
      <c r="A4172" s="1"/>
      <c r="F4172" s="1"/>
      <c r="G4172" s="1"/>
      <c r="H4172" s="4"/>
    </row>
    <row r="4173" spans="1:8" x14ac:dyDescent="0.15">
      <c r="A4173" s="1"/>
      <c r="F4173" s="1"/>
      <c r="G4173" s="1"/>
      <c r="H4173" s="4"/>
    </row>
    <row r="4174" spans="1:8" x14ac:dyDescent="0.15">
      <c r="A4174" s="1"/>
      <c r="F4174" s="1"/>
      <c r="G4174" s="1"/>
      <c r="H4174" s="4"/>
    </row>
    <row r="4175" spans="1:8" x14ac:dyDescent="0.15">
      <c r="A4175" s="1"/>
      <c r="F4175" s="1"/>
      <c r="G4175" s="1"/>
      <c r="H4175" s="4"/>
    </row>
    <row r="4176" spans="1:8" x14ac:dyDescent="0.15">
      <c r="A4176" s="1"/>
      <c r="F4176" s="1"/>
      <c r="G4176" s="1"/>
      <c r="H4176" s="4"/>
    </row>
    <row r="4177" spans="1:8" x14ac:dyDescent="0.15">
      <c r="A4177" s="1"/>
      <c r="F4177" s="1"/>
      <c r="G4177" s="1"/>
      <c r="H4177" s="4"/>
    </row>
    <row r="4178" spans="1:8" x14ac:dyDescent="0.15">
      <c r="A4178" s="1"/>
      <c r="F4178" s="1"/>
      <c r="G4178" s="1"/>
      <c r="H4178" s="4"/>
    </row>
    <row r="4179" spans="1:8" x14ac:dyDescent="0.15">
      <c r="A4179" s="1"/>
      <c r="F4179" s="1"/>
      <c r="G4179" s="1"/>
      <c r="H4179" s="4"/>
    </row>
    <row r="4180" spans="1:8" x14ac:dyDescent="0.15">
      <c r="A4180" s="1"/>
      <c r="F4180" s="1"/>
      <c r="G4180" s="1"/>
      <c r="H4180" s="4"/>
    </row>
    <row r="4181" spans="1:8" x14ac:dyDescent="0.15">
      <c r="A4181" s="1"/>
      <c r="F4181" s="1"/>
      <c r="G4181" s="1"/>
      <c r="H4181" s="4"/>
    </row>
    <row r="4182" spans="1:8" x14ac:dyDescent="0.15">
      <c r="A4182" s="1"/>
      <c r="F4182" s="1"/>
      <c r="G4182" s="1"/>
      <c r="H4182" s="4"/>
    </row>
    <row r="4183" spans="1:8" x14ac:dyDescent="0.15">
      <c r="A4183" s="1"/>
      <c r="F4183" s="1"/>
      <c r="G4183" s="1"/>
      <c r="H4183" s="4"/>
    </row>
    <row r="4184" spans="1:8" x14ac:dyDescent="0.15">
      <c r="A4184" s="1"/>
      <c r="F4184" s="1"/>
      <c r="G4184" s="1"/>
      <c r="H4184" s="4"/>
    </row>
    <row r="4185" spans="1:8" x14ac:dyDescent="0.15">
      <c r="A4185" s="1"/>
      <c r="F4185" s="1"/>
      <c r="G4185" s="1"/>
      <c r="H4185" s="4"/>
    </row>
    <row r="4186" spans="1:8" x14ac:dyDescent="0.15">
      <c r="A4186" s="1"/>
      <c r="F4186" s="1"/>
      <c r="G4186" s="1"/>
      <c r="H4186" s="4"/>
    </row>
    <row r="4187" spans="1:8" x14ac:dyDescent="0.15">
      <c r="A4187" s="1"/>
      <c r="F4187" s="1"/>
      <c r="G4187" s="1"/>
      <c r="H4187" s="4"/>
    </row>
    <row r="4188" spans="1:8" x14ac:dyDescent="0.15">
      <c r="A4188" s="1"/>
      <c r="F4188" s="1"/>
      <c r="G4188" s="1"/>
      <c r="H4188" s="4"/>
    </row>
    <row r="4189" spans="1:8" x14ac:dyDescent="0.15">
      <c r="A4189" s="1"/>
      <c r="F4189" s="1"/>
      <c r="G4189" s="1"/>
      <c r="H4189" s="4"/>
    </row>
    <row r="4190" spans="1:8" x14ac:dyDescent="0.15">
      <c r="A4190" s="1"/>
      <c r="F4190" s="1"/>
      <c r="G4190" s="1"/>
      <c r="H4190" s="4"/>
    </row>
    <row r="4191" spans="1:8" x14ac:dyDescent="0.15">
      <c r="A4191" s="1"/>
      <c r="F4191" s="1"/>
      <c r="G4191" s="1"/>
      <c r="H4191" s="4"/>
    </row>
    <row r="4192" spans="1:8" x14ac:dyDescent="0.15">
      <c r="A4192" s="1"/>
      <c r="F4192" s="1"/>
      <c r="G4192" s="1"/>
      <c r="H4192" s="4"/>
    </row>
    <row r="4193" spans="1:8" x14ac:dyDescent="0.15">
      <c r="A4193" s="1"/>
      <c r="F4193" s="1"/>
      <c r="G4193" s="1"/>
      <c r="H4193" s="4"/>
    </row>
    <row r="4194" spans="1:8" x14ac:dyDescent="0.15">
      <c r="A4194" s="1"/>
      <c r="F4194" s="1"/>
      <c r="G4194" s="1"/>
      <c r="H4194" s="4"/>
    </row>
    <row r="4195" spans="1:8" x14ac:dyDescent="0.15">
      <c r="A4195" s="1"/>
      <c r="F4195" s="1"/>
      <c r="G4195" s="1"/>
      <c r="H4195" s="4"/>
    </row>
    <row r="4196" spans="1:8" x14ac:dyDescent="0.15">
      <c r="A4196" s="1"/>
      <c r="F4196" s="1"/>
      <c r="G4196" s="1"/>
      <c r="H4196" s="4"/>
    </row>
    <row r="4197" spans="1:8" x14ac:dyDescent="0.15">
      <c r="A4197" s="1"/>
      <c r="F4197" s="1"/>
      <c r="G4197" s="1"/>
      <c r="H4197" s="4"/>
    </row>
    <row r="4198" spans="1:8" x14ac:dyDescent="0.15">
      <c r="A4198" s="1"/>
      <c r="F4198" s="1"/>
      <c r="G4198" s="1"/>
      <c r="H4198" s="4"/>
    </row>
    <row r="4199" spans="1:8" x14ac:dyDescent="0.15">
      <c r="A4199" s="1"/>
      <c r="F4199" s="1"/>
      <c r="G4199" s="1"/>
      <c r="H4199" s="4"/>
    </row>
    <row r="4200" spans="1:8" x14ac:dyDescent="0.15">
      <c r="A4200" s="1"/>
      <c r="F4200" s="1"/>
      <c r="G4200" s="1"/>
      <c r="H4200" s="4"/>
    </row>
    <row r="4201" spans="1:8" x14ac:dyDescent="0.15">
      <c r="A4201" s="1"/>
      <c r="F4201" s="1"/>
      <c r="G4201" s="1"/>
      <c r="H4201" s="4"/>
    </row>
    <row r="4202" spans="1:8" x14ac:dyDescent="0.15">
      <c r="A4202" s="1"/>
      <c r="F4202" s="1"/>
      <c r="G4202" s="1"/>
      <c r="H4202" s="4"/>
    </row>
    <row r="4203" spans="1:8" x14ac:dyDescent="0.15">
      <c r="A4203" s="1"/>
      <c r="F4203" s="1"/>
      <c r="G4203" s="1"/>
      <c r="H4203" s="4"/>
    </row>
    <row r="4204" spans="1:8" x14ac:dyDescent="0.15">
      <c r="A4204" s="1"/>
      <c r="F4204" s="1"/>
      <c r="G4204" s="1"/>
      <c r="H4204" s="4"/>
    </row>
    <row r="4205" spans="1:8" x14ac:dyDescent="0.15">
      <c r="A4205" s="1"/>
      <c r="F4205" s="1"/>
      <c r="G4205" s="1"/>
      <c r="H4205" s="4"/>
    </row>
    <row r="4206" spans="1:8" x14ac:dyDescent="0.15">
      <c r="A4206" s="1"/>
      <c r="F4206" s="1"/>
      <c r="G4206" s="1"/>
      <c r="H4206" s="4"/>
    </row>
    <row r="4207" spans="1:8" x14ac:dyDescent="0.15">
      <c r="A4207" s="1"/>
      <c r="F4207" s="1"/>
      <c r="G4207" s="1"/>
      <c r="H4207" s="4"/>
    </row>
    <row r="4208" spans="1:8" x14ac:dyDescent="0.15">
      <c r="A4208" s="1"/>
      <c r="F4208" s="1"/>
      <c r="G4208" s="1"/>
      <c r="H4208" s="4"/>
    </row>
    <row r="4209" spans="1:8" x14ac:dyDescent="0.15">
      <c r="A4209" s="1"/>
      <c r="F4209" s="1"/>
      <c r="G4209" s="1"/>
      <c r="H4209" s="4"/>
    </row>
    <row r="4210" spans="1:8" x14ac:dyDescent="0.15">
      <c r="A4210" s="1"/>
      <c r="F4210" s="1"/>
      <c r="G4210" s="1"/>
      <c r="H4210" s="4"/>
    </row>
    <row r="4211" spans="1:8" x14ac:dyDescent="0.15">
      <c r="A4211" s="1"/>
      <c r="F4211" s="1"/>
      <c r="G4211" s="1"/>
      <c r="H4211" s="4"/>
    </row>
    <row r="4212" spans="1:8" x14ac:dyDescent="0.15">
      <c r="A4212" s="1"/>
      <c r="F4212" s="1"/>
      <c r="G4212" s="1"/>
      <c r="H4212" s="4"/>
    </row>
    <row r="4213" spans="1:8" x14ac:dyDescent="0.15">
      <c r="A4213" s="1"/>
      <c r="F4213" s="1"/>
      <c r="G4213" s="1"/>
      <c r="H4213" s="4"/>
    </row>
    <row r="4214" spans="1:8" x14ac:dyDescent="0.15">
      <c r="A4214" s="1"/>
      <c r="F4214" s="1"/>
      <c r="G4214" s="1"/>
      <c r="H4214" s="4"/>
    </row>
    <row r="4215" spans="1:8" x14ac:dyDescent="0.15">
      <c r="A4215" s="1"/>
      <c r="F4215" s="1"/>
      <c r="G4215" s="1"/>
      <c r="H4215" s="4"/>
    </row>
    <row r="4216" spans="1:8" x14ac:dyDescent="0.15">
      <c r="A4216" s="1"/>
      <c r="F4216" s="1"/>
      <c r="G4216" s="1"/>
      <c r="H4216" s="4"/>
    </row>
    <row r="4217" spans="1:8" x14ac:dyDescent="0.15">
      <c r="A4217" s="1"/>
      <c r="F4217" s="1"/>
      <c r="G4217" s="1"/>
      <c r="H4217" s="4"/>
    </row>
    <row r="4218" spans="1:8" x14ac:dyDescent="0.15">
      <c r="A4218" s="1"/>
      <c r="F4218" s="1"/>
      <c r="G4218" s="1"/>
      <c r="H4218" s="4"/>
    </row>
    <row r="4219" spans="1:8" x14ac:dyDescent="0.15">
      <c r="A4219" s="1"/>
      <c r="F4219" s="1"/>
      <c r="G4219" s="1"/>
      <c r="H4219" s="4"/>
    </row>
    <row r="4220" spans="1:8" x14ac:dyDescent="0.15">
      <c r="A4220" s="1"/>
      <c r="F4220" s="1"/>
      <c r="G4220" s="1"/>
      <c r="H4220" s="4"/>
    </row>
    <row r="4221" spans="1:8" x14ac:dyDescent="0.15">
      <c r="A4221" s="1"/>
      <c r="F4221" s="1"/>
      <c r="G4221" s="1"/>
      <c r="H4221" s="4"/>
    </row>
    <row r="4222" spans="1:8" x14ac:dyDescent="0.15">
      <c r="A4222" s="1"/>
      <c r="F4222" s="1"/>
      <c r="G4222" s="1"/>
      <c r="H4222" s="4"/>
    </row>
    <row r="4223" spans="1:8" x14ac:dyDescent="0.15">
      <c r="A4223" s="1"/>
      <c r="F4223" s="1"/>
      <c r="G4223" s="1"/>
      <c r="H4223" s="4"/>
    </row>
    <row r="4224" spans="1:8" x14ac:dyDescent="0.15">
      <c r="A4224" s="1"/>
      <c r="F4224" s="1"/>
      <c r="G4224" s="1"/>
      <c r="H4224" s="4"/>
    </row>
    <row r="4225" spans="1:8" x14ac:dyDescent="0.15">
      <c r="A4225" s="1"/>
      <c r="F4225" s="1"/>
      <c r="G4225" s="1"/>
      <c r="H4225" s="4"/>
    </row>
    <row r="4226" spans="1:8" x14ac:dyDescent="0.15">
      <c r="A4226" s="1"/>
      <c r="F4226" s="1"/>
      <c r="G4226" s="1"/>
      <c r="H4226" s="4"/>
    </row>
    <row r="4227" spans="1:8" x14ac:dyDescent="0.15">
      <c r="A4227" s="1"/>
      <c r="F4227" s="1"/>
      <c r="G4227" s="1"/>
      <c r="H4227" s="4"/>
    </row>
    <row r="4228" spans="1:8" x14ac:dyDescent="0.15">
      <c r="A4228" s="1"/>
      <c r="F4228" s="1"/>
      <c r="G4228" s="1"/>
      <c r="H4228" s="4"/>
    </row>
    <row r="4229" spans="1:8" x14ac:dyDescent="0.15">
      <c r="A4229" s="1"/>
      <c r="F4229" s="1"/>
      <c r="G4229" s="1"/>
      <c r="H4229" s="4"/>
    </row>
    <row r="4230" spans="1:8" x14ac:dyDescent="0.15">
      <c r="A4230" s="1"/>
      <c r="F4230" s="1"/>
      <c r="G4230" s="1"/>
      <c r="H4230" s="4"/>
    </row>
    <row r="4231" spans="1:8" x14ac:dyDescent="0.15">
      <c r="A4231" s="1"/>
      <c r="F4231" s="1"/>
      <c r="G4231" s="1"/>
      <c r="H4231" s="4"/>
    </row>
    <row r="4232" spans="1:8" x14ac:dyDescent="0.15">
      <c r="A4232" s="1"/>
      <c r="F4232" s="1"/>
      <c r="G4232" s="1"/>
      <c r="H4232" s="4"/>
    </row>
    <row r="4233" spans="1:8" x14ac:dyDescent="0.15">
      <c r="A4233" s="1"/>
      <c r="F4233" s="1"/>
      <c r="G4233" s="1"/>
      <c r="H4233" s="4"/>
    </row>
    <row r="4234" spans="1:8" x14ac:dyDescent="0.15">
      <c r="A4234" s="1"/>
      <c r="F4234" s="1"/>
      <c r="G4234" s="1"/>
      <c r="H4234" s="4"/>
    </row>
    <row r="4235" spans="1:8" x14ac:dyDescent="0.15">
      <c r="A4235" s="1"/>
      <c r="F4235" s="1"/>
      <c r="G4235" s="1"/>
      <c r="H4235" s="4"/>
    </row>
    <row r="4236" spans="1:8" x14ac:dyDescent="0.15">
      <c r="A4236" s="1"/>
      <c r="F4236" s="1"/>
      <c r="G4236" s="1"/>
      <c r="H4236" s="4"/>
    </row>
    <row r="4237" spans="1:8" x14ac:dyDescent="0.15">
      <c r="A4237" s="1"/>
      <c r="F4237" s="1"/>
      <c r="G4237" s="1"/>
      <c r="H4237" s="4"/>
    </row>
    <row r="4238" spans="1:8" x14ac:dyDescent="0.15">
      <c r="A4238" s="1"/>
      <c r="F4238" s="1"/>
      <c r="G4238" s="1"/>
      <c r="H4238" s="4"/>
    </row>
    <row r="4239" spans="1:8" x14ac:dyDescent="0.15">
      <c r="A4239" s="1"/>
      <c r="F4239" s="1"/>
      <c r="G4239" s="1"/>
      <c r="H4239" s="4"/>
    </row>
    <row r="4240" spans="1:8" x14ac:dyDescent="0.15">
      <c r="A4240" s="1"/>
      <c r="F4240" s="1"/>
      <c r="G4240" s="1"/>
      <c r="H4240" s="4"/>
    </row>
    <row r="4241" spans="1:8" x14ac:dyDescent="0.15">
      <c r="A4241" s="1"/>
      <c r="F4241" s="1"/>
      <c r="G4241" s="1"/>
      <c r="H4241" s="4"/>
    </row>
    <row r="4242" spans="1:8" x14ac:dyDescent="0.15">
      <c r="A4242" s="1"/>
      <c r="F4242" s="1"/>
      <c r="G4242" s="1"/>
      <c r="H4242" s="4"/>
    </row>
    <row r="4243" spans="1:8" x14ac:dyDescent="0.15">
      <c r="A4243" s="1"/>
      <c r="F4243" s="1"/>
      <c r="G4243" s="1"/>
      <c r="H4243" s="4"/>
    </row>
    <row r="4244" spans="1:8" x14ac:dyDescent="0.15">
      <c r="A4244" s="1"/>
      <c r="F4244" s="1"/>
      <c r="G4244" s="1"/>
      <c r="H4244" s="4"/>
    </row>
    <row r="4245" spans="1:8" x14ac:dyDescent="0.15">
      <c r="A4245" s="1"/>
      <c r="F4245" s="1"/>
      <c r="G4245" s="1"/>
      <c r="H4245" s="4"/>
    </row>
    <row r="4246" spans="1:8" x14ac:dyDescent="0.15">
      <c r="A4246" s="1"/>
      <c r="F4246" s="1"/>
      <c r="G4246" s="1"/>
      <c r="H4246" s="4"/>
    </row>
    <row r="4247" spans="1:8" x14ac:dyDescent="0.15">
      <c r="A4247" s="1"/>
      <c r="F4247" s="1"/>
      <c r="G4247" s="1"/>
      <c r="H4247" s="4"/>
    </row>
    <row r="4248" spans="1:8" x14ac:dyDescent="0.15">
      <c r="A4248" s="1"/>
      <c r="F4248" s="1"/>
      <c r="G4248" s="1"/>
      <c r="H4248" s="4"/>
    </row>
    <row r="4249" spans="1:8" x14ac:dyDescent="0.15">
      <c r="A4249" s="1"/>
      <c r="F4249" s="1"/>
      <c r="G4249" s="1"/>
      <c r="H4249" s="4"/>
    </row>
    <row r="4250" spans="1:8" x14ac:dyDescent="0.15">
      <c r="A4250" s="1"/>
      <c r="F4250" s="1"/>
      <c r="G4250" s="1"/>
      <c r="H4250" s="4"/>
    </row>
    <row r="4251" spans="1:8" x14ac:dyDescent="0.15">
      <c r="A4251" s="1"/>
      <c r="F4251" s="1"/>
      <c r="G4251" s="1"/>
      <c r="H4251" s="4"/>
    </row>
    <row r="4252" spans="1:8" x14ac:dyDescent="0.15">
      <c r="A4252" s="1"/>
      <c r="F4252" s="1"/>
      <c r="G4252" s="1"/>
      <c r="H4252" s="4"/>
    </row>
    <row r="4253" spans="1:8" x14ac:dyDescent="0.15">
      <c r="A4253" s="1"/>
      <c r="F4253" s="1"/>
      <c r="G4253" s="1"/>
      <c r="H4253" s="4"/>
    </row>
    <row r="4254" spans="1:8" x14ac:dyDescent="0.15">
      <c r="A4254" s="1"/>
      <c r="F4254" s="1"/>
      <c r="G4254" s="1"/>
      <c r="H4254" s="4"/>
    </row>
    <row r="4255" spans="1:8" x14ac:dyDescent="0.15">
      <c r="A4255" s="1"/>
      <c r="F4255" s="1"/>
      <c r="G4255" s="1"/>
      <c r="H4255" s="4"/>
    </row>
    <row r="4256" spans="1:8" x14ac:dyDescent="0.15">
      <c r="A4256" s="1"/>
      <c r="F4256" s="1"/>
      <c r="G4256" s="1"/>
      <c r="H4256" s="4"/>
    </row>
    <row r="4257" spans="1:8" x14ac:dyDescent="0.15">
      <c r="A4257" s="1"/>
      <c r="F4257" s="1"/>
      <c r="G4257" s="1"/>
      <c r="H4257" s="4"/>
    </row>
    <row r="4258" spans="1:8" x14ac:dyDescent="0.15">
      <c r="A4258" s="1"/>
      <c r="F4258" s="1"/>
      <c r="G4258" s="1"/>
      <c r="H4258" s="4"/>
    </row>
    <row r="4259" spans="1:8" x14ac:dyDescent="0.15">
      <c r="A4259" s="1"/>
      <c r="F4259" s="1"/>
      <c r="G4259" s="1"/>
      <c r="H4259" s="4"/>
    </row>
    <row r="4260" spans="1:8" x14ac:dyDescent="0.15">
      <c r="A4260" s="1"/>
      <c r="F4260" s="1"/>
      <c r="G4260" s="1"/>
      <c r="H4260" s="4"/>
    </row>
    <row r="4261" spans="1:8" x14ac:dyDescent="0.15">
      <c r="A4261" s="1"/>
      <c r="F4261" s="1"/>
      <c r="G4261" s="1"/>
      <c r="H4261" s="4"/>
    </row>
    <row r="4262" spans="1:8" x14ac:dyDescent="0.15">
      <c r="A4262" s="1"/>
      <c r="F4262" s="1"/>
      <c r="G4262" s="1"/>
      <c r="H4262" s="4"/>
    </row>
    <row r="4263" spans="1:8" x14ac:dyDescent="0.15">
      <c r="A4263" s="1"/>
      <c r="F4263" s="1"/>
      <c r="G4263" s="1"/>
      <c r="H4263" s="4"/>
    </row>
    <row r="4264" spans="1:8" x14ac:dyDescent="0.15">
      <c r="A4264" s="1"/>
      <c r="F4264" s="1"/>
      <c r="G4264" s="1"/>
      <c r="H4264" s="4"/>
    </row>
    <row r="4265" spans="1:8" x14ac:dyDescent="0.15">
      <c r="A4265" s="1"/>
      <c r="F4265" s="1"/>
      <c r="G4265" s="1"/>
      <c r="H4265" s="4"/>
    </row>
    <row r="4266" spans="1:8" x14ac:dyDescent="0.15">
      <c r="A4266" s="1"/>
      <c r="F4266" s="1"/>
      <c r="G4266" s="1"/>
      <c r="H4266" s="4"/>
    </row>
    <row r="4267" spans="1:8" x14ac:dyDescent="0.15">
      <c r="A4267" s="1"/>
      <c r="F4267" s="1"/>
      <c r="G4267" s="1"/>
      <c r="H4267" s="4"/>
    </row>
    <row r="4268" spans="1:8" x14ac:dyDescent="0.15">
      <c r="A4268" s="1"/>
      <c r="F4268" s="1"/>
      <c r="G4268" s="1"/>
      <c r="H4268" s="4"/>
    </row>
    <row r="4269" spans="1:8" x14ac:dyDescent="0.15">
      <c r="A4269" s="1"/>
      <c r="F4269" s="1"/>
      <c r="G4269" s="1"/>
      <c r="H4269" s="4"/>
    </row>
    <row r="4270" spans="1:8" x14ac:dyDescent="0.15">
      <c r="A4270" s="1"/>
      <c r="F4270" s="1"/>
      <c r="G4270" s="1"/>
      <c r="H4270" s="4"/>
    </row>
    <row r="4271" spans="1:8" x14ac:dyDescent="0.15">
      <c r="A4271" s="1"/>
      <c r="F4271" s="1"/>
      <c r="G4271" s="1"/>
      <c r="H4271" s="4"/>
    </row>
    <row r="4272" spans="1:8" x14ac:dyDescent="0.15">
      <c r="A4272" s="1"/>
      <c r="F4272" s="1"/>
      <c r="G4272" s="1"/>
      <c r="H4272" s="4"/>
    </row>
    <row r="4273" spans="1:8" x14ac:dyDescent="0.15">
      <c r="A4273" s="1"/>
      <c r="F4273" s="1"/>
      <c r="G4273" s="1"/>
      <c r="H4273" s="4"/>
    </row>
    <row r="4274" spans="1:8" x14ac:dyDescent="0.15">
      <c r="A4274" s="1"/>
      <c r="F4274" s="1"/>
      <c r="G4274" s="1"/>
      <c r="H4274" s="4"/>
    </row>
    <row r="4275" spans="1:8" x14ac:dyDescent="0.15">
      <c r="A4275" s="1"/>
      <c r="F4275" s="1"/>
      <c r="G4275" s="1"/>
      <c r="H4275" s="4"/>
    </row>
    <row r="4276" spans="1:8" x14ac:dyDescent="0.15">
      <c r="A4276" s="1"/>
      <c r="F4276" s="1"/>
      <c r="G4276" s="1"/>
      <c r="H4276" s="4"/>
    </row>
    <row r="4277" spans="1:8" x14ac:dyDescent="0.15">
      <c r="A4277" s="1"/>
      <c r="F4277" s="1"/>
      <c r="G4277" s="1"/>
      <c r="H4277" s="4"/>
    </row>
    <row r="4278" spans="1:8" x14ac:dyDescent="0.15">
      <c r="A4278" s="1"/>
      <c r="F4278" s="1"/>
      <c r="G4278" s="1"/>
      <c r="H4278" s="4"/>
    </row>
    <row r="4279" spans="1:8" x14ac:dyDescent="0.15">
      <c r="A4279" s="1"/>
      <c r="F4279" s="1"/>
      <c r="G4279" s="1"/>
      <c r="H4279" s="4"/>
    </row>
    <row r="4280" spans="1:8" x14ac:dyDescent="0.15">
      <c r="A4280" s="1"/>
      <c r="F4280" s="1"/>
      <c r="G4280" s="1"/>
      <c r="H4280" s="4"/>
    </row>
    <row r="4281" spans="1:8" x14ac:dyDescent="0.15">
      <c r="A4281" s="1"/>
      <c r="F4281" s="1"/>
      <c r="G4281" s="1"/>
      <c r="H4281" s="4"/>
    </row>
    <row r="4282" spans="1:8" x14ac:dyDescent="0.15">
      <c r="A4282" s="1"/>
      <c r="F4282" s="1"/>
      <c r="G4282" s="1"/>
      <c r="H4282" s="4"/>
    </row>
    <row r="4283" spans="1:8" x14ac:dyDescent="0.15">
      <c r="A4283" s="1"/>
      <c r="F4283" s="1"/>
      <c r="G4283" s="1"/>
      <c r="H4283" s="4"/>
    </row>
    <row r="4284" spans="1:8" x14ac:dyDescent="0.15">
      <c r="A4284" s="1"/>
      <c r="F4284" s="1"/>
      <c r="G4284" s="1"/>
      <c r="H4284" s="4"/>
    </row>
    <row r="4285" spans="1:8" x14ac:dyDescent="0.15">
      <c r="A4285" s="1"/>
      <c r="F4285" s="1"/>
      <c r="G4285" s="1"/>
      <c r="H4285" s="4"/>
    </row>
    <row r="4286" spans="1:8" x14ac:dyDescent="0.15">
      <c r="A4286" s="1"/>
      <c r="F4286" s="1"/>
      <c r="G4286" s="1"/>
      <c r="H4286" s="4"/>
    </row>
    <row r="4287" spans="1:8" x14ac:dyDescent="0.15">
      <c r="A4287" s="1"/>
      <c r="F4287" s="1"/>
      <c r="G4287" s="1"/>
      <c r="H4287" s="4"/>
    </row>
    <row r="4288" spans="1:8" x14ac:dyDescent="0.15">
      <c r="A4288" s="1"/>
      <c r="F4288" s="1"/>
      <c r="G4288" s="1"/>
      <c r="H4288" s="4"/>
    </row>
    <row r="4289" spans="1:8" x14ac:dyDescent="0.15">
      <c r="A4289" s="1"/>
      <c r="F4289" s="1"/>
      <c r="G4289" s="1"/>
      <c r="H4289" s="4"/>
    </row>
    <row r="4290" spans="1:8" x14ac:dyDescent="0.15">
      <c r="A4290" s="1"/>
      <c r="F4290" s="1"/>
      <c r="G4290" s="1"/>
      <c r="H4290" s="4"/>
    </row>
    <row r="4291" spans="1:8" x14ac:dyDescent="0.15">
      <c r="A4291" s="1"/>
      <c r="F4291" s="1"/>
      <c r="G4291" s="1"/>
      <c r="H4291" s="4"/>
    </row>
    <row r="4292" spans="1:8" x14ac:dyDescent="0.15">
      <c r="A4292" s="1"/>
      <c r="F4292" s="1"/>
      <c r="G4292" s="1"/>
      <c r="H4292" s="4"/>
    </row>
    <row r="4293" spans="1:8" x14ac:dyDescent="0.15">
      <c r="A4293" s="1"/>
      <c r="F4293" s="1"/>
      <c r="G4293" s="1"/>
      <c r="H4293" s="4"/>
    </row>
    <row r="4294" spans="1:8" x14ac:dyDescent="0.15">
      <c r="A4294" s="1"/>
      <c r="F4294" s="1"/>
      <c r="G4294" s="1"/>
      <c r="H4294" s="4"/>
    </row>
    <row r="4295" spans="1:8" x14ac:dyDescent="0.15">
      <c r="A4295" s="1"/>
      <c r="F4295" s="1"/>
      <c r="G4295" s="1"/>
      <c r="H4295" s="4"/>
    </row>
    <row r="4296" spans="1:8" x14ac:dyDescent="0.15">
      <c r="A4296" s="1"/>
      <c r="F4296" s="1"/>
      <c r="G4296" s="1"/>
      <c r="H4296" s="4"/>
    </row>
    <row r="4297" spans="1:8" x14ac:dyDescent="0.15">
      <c r="A4297" s="1"/>
      <c r="F4297" s="1"/>
      <c r="G4297" s="1"/>
      <c r="H4297" s="4"/>
    </row>
    <row r="4298" spans="1:8" x14ac:dyDescent="0.15">
      <c r="A4298" s="1"/>
      <c r="F4298" s="1"/>
      <c r="G4298" s="1"/>
      <c r="H4298" s="4"/>
    </row>
    <row r="4299" spans="1:8" x14ac:dyDescent="0.15">
      <c r="A4299" s="1"/>
      <c r="F4299" s="1"/>
      <c r="G4299" s="1"/>
      <c r="H4299" s="4"/>
    </row>
    <row r="4300" spans="1:8" x14ac:dyDescent="0.15">
      <c r="A4300" s="1"/>
      <c r="F4300" s="1"/>
      <c r="G4300" s="1"/>
      <c r="H4300" s="4"/>
    </row>
    <row r="4301" spans="1:8" x14ac:dyDescent="0.15">
      <c r="A4301" s="1"/>
      <c r="F4301" s="1"/>
      <c r="G4301" s="1"/>
      <c r="H4301" s="4"/>
    </row>
    <row r="4302" spans="1:8" x14ac:dyDescent="0.15">
      <c r="A4302" s="1"/>
      <c r="F4302" s="1"/>
      <c r="G4302" s="1"/>
      <c r="H4302" s="4"/>
    </row>
    <row r="4303" spans="1:8" x14ac:dyDescent="0.15">
      <c r="A4303" s="1"/>
      <c r="F4303" s="1"/>
      <c r="G4303" s="1"/>
      <c r="H4303" s="4"/>
    </row>
    <row r="4304" spans="1:8" x14ac:dyDescent="0.15">
      <c r="A4304" s="1"/>
      <c r="F4304" s="1"/>
      <c r="G4304" s="1"/>
      <c r="H4304" s="4"/>
    </row>
    <row r="4305" spans="1:8" x14ac:dyDescent="0.15">
      <c r="A4305" s="1"/>
      <c r="F4305" s="1"/>
      <c r="G4305" s="1"/>
      <c r="H4305" s="4"/>
    </row>
    <row r="4306" spans="1:8" x14ac:dyDescent="0.15">
      <c r="A4306" s="1"/>
      <c r="F4306" s="1"/>
      <c r="G4306" s="1"/>
      <c r="H4306" s="4"/>
    </row>
    <row r="4307" spans="1:8" x14ac:dyDescent="0.15">
      <c r="A4307" s="1"/>
      <c r="F4307" s="1"/>
      <c r="G4307" s="1"/>
      <c r="H4307" s="4"/>
    </row>
    <row r="4308" spans="1:8" x14ac:dyDescent="0.15">
      <c r="A4308" s="1"/>
      <c r="F4308" s="1"/>
      <c r="G4308" s="1"/>
      <c r="H4308" s="4"/>
    </row>
    <row r="4309" spans="1:8" x14ac:dyDescent="0.15">
      <c r="A4309" s="1"/>
      <c r="F4309" s="1"/>
      <c r="G4309" s="1"/>
      <c r="H4309" s="4"/>
    </row>
    <row r="4310" spans="1:8" x14ac:dyDescent="0.15">
      <c r="A4310" s="1"/>
      <c r="F4310" s="1"/>
      <c r="G4310" s="1"/>
      <c r="H4310" s="4"/>
    </row>
    <row r="4311" spans="1:8" x14ac:dyDescent="0.15">
      <c r="A4311" s="1"/>
      <c r="F4311" s="1"/>
      <c r="G4311" s="1"/>
      <c r="H4311" s="4"/>
    </row>
    <row r="4312" spans="1:8" x14ac:dyDescent="0.15">
      <c r="A4312" s="1"/>
      <c r="F4312" s="1"/>
      <c r="G4312" s="1"/>
      <c r="H4312" s="4"/>
    </row>
    <row r="4313" spans="1:8" x14ac:dyDescent="0.15">
      <c r="A4313" s="1"/>
      <c r="F4313" s="1"/>
      <c r="G4313" s="1"/>
      <c r="H4313" s="4"/>
    </row>
    <row r="4314" spans="1:8" x14ac:dyDescent="0.15">
      <c r="A4314" s="1"/>
      <c r="F4314" s="1"/>
      <c r="G4314" s="1"/>
      <c r="H4314" s="4"/>
    </row>
    <row r="4315" spans="1:8" x14ac:dyDescent="0.15">
      <c r="A4315" s="1"/>
      <c r="F4315" s="1"/>
      <c r="G4315" s="1"/>
      <c r="H4315" s="4"/>
    </row>
    <row r="4316" spans="1:8" x14ac:dyDescent="0.15">
      <c r="A4316" s="1"/>
      <c r="F4316" s="1"/>
      <c r="G4316" s="1"/>
      <c r="H4316" s="4"/>
    </row>
    <row r="4317" spans="1:8" x14ac:dyDescent="0.15">
      <c r="A4317" s="1"/>
      <c r="F4317" s="1"/>
      <c r="G4317" s="1"/>
      <c r="H4317" s="4"/>
    </row>
    <row r="4318" spans="1:8" x14ac:dyDescent="0.15">
      <c r="A4318" s="1"/>
      <c r="F4318" s="1"/>
      <c r="G4318" s="1"/>
      <c r="H4318" s="4"/>
    </row>
    <row r="4319" spans="1:8" x14ac:dyDescent="0.15">
      <c r="A4319" s="1"/>
      <c r="F4319" s="1"/>
      <c r="G4319" s="1"/>
      <c r="H4319" s="4"/>
    </row>
    <row r="4320" spans="1:8" x14ac:dyDescent="0.15">
      <c r="A4320" s="1"/>
      <c r="F4320" s="1"/>
      <c r="G4320" s="1"/>
      <c r="H4320" s="4"/>
    </row>
    <row r="4321" spans="1:8" x14ac:dyDescent="0.15">
      <c r="A4321" s="1"/>
      <c r="F4321" s="1"/>
      <c r="G4321" s="1"/>
      <c r="H4321" s="4"/>
    </row>
    <row r="4322" spans="1:8" x14ac:dyDescent="0.15">
      <c r="A4322" s="1"/>
      <c r="F4322" s="1"/>
      <c r="G4322" s="1"/>
      <c r="H4322" s="4"/>
    </row>
    <row r="4323" spans="1:8" x14ac:dyDescent="0.15">
      <c r="A4323" s="1"/>
      <c r="F4323" s="1"/>
      <c r="G4323" s="1"/>
      <c r="H4323" s="4"/>
    </row>
    <row r="4324" spans="1:8" x14ac:dyDescent="0.15">
      <c r="A4324" s="1"/>
      <c r="F4324" s="1"/>
      <c r="G4324" s="1"/>
      <c r="H4324" s="4"/>
    </row>
    <row r="4325" spans="1:8" x14ac:dyDescent="0.15">
      <c r="A4325" s="1"/>
      <c r="F4325" s="1"/>
      <c r="G4325" s="1"/>
      <c r="H4325" s="4"/>
    </row>
    <row r="4326" spans="1:8" x14ac:dyDescent="0.15">
      <c r="A4326" s="1"/>
      <c r="F4326" s="1"/>
      <c r="G4326" s="1"/>
      <c r="H4326" s="4"/>
    </row>
    <row r="4327" spans="1:8" x14ac:dyDescent="0.15">
      <c r="A4327" s="1"/>
      <c r="F4327" s="1"/>
      <c r="G4327" s="1"/>
      <c r="H4327" s="4"/>
    </row>
    <row r="4328" spans="1:8" x14ac:dyDescent="0.15">
      <c r="A4328" s="1"/>
      <c r="F4328" s="1"/>
      <c r="G4328" s="1"/>
      <c r="H4328" s="4"/>
    </row>
    <row r="4329" spans="1:8" x14ac:dyDescent="0.15">
      <c r="A4329" s="1"/>
      <c r="F4329" s="1"/>
      <c r="G4329" s="1"/>
      <c r="H4329" s="4"/>
    </row>
    <row r="4330" spans="1:8" x14ac:dyDescent="0.15">
      <c r="A4330" s="1"/>
      <c r="F4330" s="1"/>
      <c r="G4330" s="1"/>
      <c r="H4330" s="4"/>
    </row>
    <row r="4331" spans="1:8" x14ac:dyDescent="0.15">
      <c r="A4331" s="1"/>
      <c r="F4331" s="1"/>
      <c r="G4331" s="1"/>
      <c r="H4331" s="4"/>
    </row>
    <row r="4332" spans="1:8" x14ac:dyDescent="0.15">
      <c r="A4332" s="1"/>
      <c r="F4332" s="1"/>
      <c r="G4332" s="1"/>
      <c r="H4332" s="4"/>
    </row>
    <row r="4333" spans="1:8" x14ac:dyDescent="0.15">
      <c r="A4333" s="1"/>
      <c r="F4333" s="1"/>
      <c r="G4333" s="1"/>
      <c r="H4333" s="4"/>
    </row>
    <row r="4334" spans="1:8" x14ac:dyDescent="0.15">
      <c r="A4334" s="1"/>
      <c r="F4334" s="1"/>
      <c r="G4334" s="1"/>
      <c r="H4334" s="4"/>
    </row>
    <row r="4335" spans="1:8" x14ac:dyDescent="0.15">
      <c r="A4335" s="1"/>
      <c r="F4335" s="1"/>
      <c r="G4335" s="1"/>
      <c r="H4335" s="4"/>
    </row>
    <row r="4336" spans="1:8" x14ac:dyDescent="0.15">
      <c r="A4336" s="1"/>
      <c r="F4336" s="1"/>
      <c r="G4336" s="1"/>
      <c r="H4336" s="4"/>
    </row>
    <row r="4337" spans="1:8" x14ac:dyDescent="0.15">
      <c r="A4337" s="1"/>
      <c r="F4337" s="1"/>
      <c r="G4337" s="1"/>
      <c r="H4337" s="4"/>
    </row>
    <row r="4338" spans="1:8" x14ac:dyDescent="0.15">
      <c r="A4338" s="1"/>
      <c r="F4338" s="1"/>
      <c r="G4338" s="1"/>
      <c r="H4338" s="4"/>
    </row>
    <row r="4339" spans="1:8" x14ac:dyDescent="0.15">
      <c r="A4339" s="1"/>
      <c r="F4339" s="1"/>
      <c r="G4339" s="1"/>
      <c r="H4339" s="4"/>
    </row>
    <row r="4340" spans="1:8" x14ac:dyDescent="0.15">
      <c r="A4340" s="1"/>
      <c r="F4340" s="1"/>
      <c r="G4340" s="1"/>
      <c r="H4340" s="4"/>
    </row>
    <row r="4341" spans="1:8" x14ac:dyDescent="0.15">
      <c r="A4341" s="1"/>
      <c r="F4341" s="1"/>
      <c r="G4341" s="1"/>
      <c r="H4341" s="4"/>
    </row>
    <row r="4342" spans="1:8" x14ac:dyDescent="0.15">
      <c r="A4342" s="1"/>
      <c r="F4342" s="1"/>
      <c r="G4342" s="1"/>
      <c r="H4342" s="4"/>
    </row>
    <row r="4343" spans="1:8" x14ac:dyDescent="0.15">
      <c r="A4343" s="1"/>
      <c r="F4343" s="1"/>
      <c r="G4343" s="1"/>
      <c r="H4343" s="4"/>
    </row>
    <row r="4344" spans="1:8" x14ac:dyDescent="0.15">
      <c r="A4344" s="1"/>
      <c r="F4344" s="1"/>
      <c r="G4344" s="1"/>
      <c r="H4344" s="4"/>
    </row>
    <row r="4345" spans="1:8" x14ac:dyDescent="0.15">
      <c r="A4345" s="1"/>
      <c r="F4345" s="1"/>
      <c r="G4345" s="1"/>
      <c r="H4345" s="4"/>
    </row>
    <row r="4346" spans="1:8" x14ac:dyDescent="0.15">
      <c r="A4346" s="1"/>
      <c r="F4346" s="1"/>
      <c r="G4346" s="1"/>
      <c r="H4346" s="4"/>
    </row>
    <row r="4347" spans="1:8" x14ac:dyDescent="0.15">
      <c r="A4347" s="1"/>
      <c r="F4347" s="1"/>
      <c r="G4347" s="1"/>
      <c r="H4347" s="4"/>
    </row>
    <row r="4348" spans="1:8" x14ac:dyDescent="0.15">
      <c r="A4348" s="1"/>
      <c r="F4348" s="1"/>
      <c r="G4348" s="1"/>
      <c r="H4348" s="4"/>
    </row>
    <row r="4349" spans="1:8" x14ac:dyDescent="0.15">
      <c r="A4349" s="1"/>
      <c r="F4349" s="1"/>
      <c r="G4349" s="1"/>
      <c r="H4349" s="4"/>
    </row>
    <row r="4350" spans="1:8" x14ac:dyDescent="0.15">
      <c r="A4350" s="1"/>
      <c r="F4350" s="1"/>
      <c r="G4350" s="1"/>
      <c r="H4350" s="4"/>
    </row>
    <row r="4351" spans="1:8" x14ac:dyDescent="0.15">
      <c r="A4351" s="1"/>
      <c r="F4351" s="1"/>
      <c r="G4351" s="1"/>
      <c r="H4351" s="4"/>
    </row>
    <row r="4352" spans="1:8" x14ac:dyDescent="0.15">
      <c r="A4352" s="1"/>
      <c r="F4352" s="1"/>
      <c r="G4352" s="1"/>
      <c r="H4352" s="4"/>
    </row>
    <row r="4353" spans="1:8" x14ac:dyDescent="0.15">
      <c r="A4353" s="1"/>
      <c r="F4353" s="1"/>
      <c r="G4353" s="1"/>
      <c r="H4353" s="4"/>
    </row>
    <row r="4354" spans="1:8" x14ac:dyDescent="0.15">
      <c r="A4354" s="1"/>
      <c r="F4354" s="1"/>
      <c r="G4354" s="1"/>
      <c r="H4354" s="4"/>
    </row>
    <row r="4355" spans="1:8" x14ac:dyDescent="0.15">
      <c r="A4355" s="1"/>
      <c r="F4355" s="1"/>
      <c r="G4355" s="1"/>
      <c r="H4355" s="4"/>
    </row>
    <row r="4356" spans="1:8" x14ac:dyDescent="0.15">
      <c r="A4356" s="1"/>
      <c r="F4356" s="1"/>
      <c r="G4356" s="1"/>
      <c r="H4356" s="4"/>
    </row>
    <row r="4357" spans="1:8" x14ac:dyDescent="0.15">
      <c r="A4357" s="1"/>
      <c r="F4357" s="1"/>
      <c r="G4357" s="1"/>
      <c r="H4357" s="4"/>
    </row>
    <row r="4358" spans="1:8" x14ac:dyDescent="0.15">
      <c r="A4358" s="1"/>
      <c r="F4358" s="1"/>
      <c r="G4358" s="1"/>
      <c r="H4358" s="4"/>
    </row>
    <row r="4359" spans="1:8" x14ac:dyDescent="0.15">
      <c r="A4359" s="1"/>
      <c r="F4359" s="1"/>
      <c r="G4359" s="1"/>
      <c r="H4359" s="4"/>
    </row>
    <row r="4360" spans="1:8" x14ac:dyDescent="0.15">
      <c r="A4360" s="1"/>
      <c r="F4360" s="1"/>
      <c r="G4360" s="1"/>
      <c r="H4360" s="4"/>
    </row>
    <row r="4361" spans="1:8" x14ac:dyDescent="0.15">
      <c r="A4361" s="1"/>
      <c r="F4361" s="1"/>
      <c r="G4361" s="1"/>
      <c r="H4361" s="4"/>
    </row>
    <row r="4362" spans="1:8" x14ac:dyDescent="0.15">
      <c r="A4362" s="1"/>
      <c r="F4362" s="1"/>
      <c r="G4362" s="1"/>
      <c r="H4362" s="4"/>
    </row>
    <row r="4363" spans="1:8" x14ac:dyDescent="0.15">
      <c r="A4363" s="1"/>
      <c r="F4363" s="1"/>
      <c r="G4363" s="1"/>
      <c r="H4363" s="4"/>
    </row>
    <row r="4364" spans="1:8" x14ac:dyDescent="0.15">
      <c r="A4364" s="1"/>
      <c r="F4364" s="1"/>
      <c r="G4364" s="1"/>
      <c r="H4364" s="4"/>
    </row>
    <row r="4365" spans="1:8" x14ac:dyDescent="0.15">
      <c r="A4365" s="1"/>
      <c r="F4365" s="1"/>
      <c r="G4365" s="1"/>
      <c r="H4365" s="4"/>
    </row>
    <row r="4366" spans="1:8" x14ac:dyDescent="0.15">
      <c r="A4366" s="1"/>
      <c r="F4366" s="1"/>
      <c r="G4366" s="1"/>
      <c r="H4366" s="4"/>
    </row>
    <row r="4367" spans="1:8" x14ac:dyDescent="0.15">
      <c r="A4367" s="1"/>
      <c r="F4367" s="1"/>
      <c r="G4367" s="1"/>
      <c r="H4367" s="4"/>
    </row>
    <row r="4368" spans="1:8" x14ac:dyDescent="0.15">
      <c r="A4368" s="1"/>
      <c r="F4368" s="1"/>
      <c r="G4368" s="1"/>
      <c r="H4368" s="4"/>
    </row>
    <row r="4369" spans="1:8" x14ac:dyDescent="0.15">
      <c r="A4369" s="1"/>
      <c r="F4369" s="1"/>
      <c r="G4369" s="1"/>
      <c r="H4369" s="4"/>
    </row>
    <row r="4370" spans="1:8" x14ac:dyDescent="0.15">
      <c r="A4370" s="1"/>
      <c r="F4370" s="1"/>
      <c r="G4370" s="1"/>
      <c r="H4370" s="4"/>
    </row>
    <row r="4371" spans="1:8" x14ac:dyDescent="0.15">
      <c r="A4371" s="1"/>
      <c r="F4371" s="1"/>
      <c r="G4371" s="1"/>
      <c r="H4371" s="4"/>
    </row>
    <row r="4372" spans="1:8" x14ac:dyDescent="0.15">
      <c r="A4372" s="1"/>
      <c r="F4372" s="1"/>
      <c r="G4372" s="1"/>
      <c r="H4372" s="4"/>
    </row>
    <row r="4373" spans="1:8" x14ac:dyDescent="0.15">
      <c r="A4373" s="1"/>
      <c r="F4373" s="1"/>
      <c r="G4373" s="1"/>
      <c r="H4373" s="4"/>
    </row>
    <row r="4374" spans="1:8" x14ac:dyDescent="0.15">
      <c r="A4374" s="1"/>
      <c r="F4374" s="1"/>
      <c r="G4374" s="1"/>
      <c r="H4374" s="4"/>
    </row>
    <row r="4375" spans="1:8" x14ac:dyDescent="0.15">
      <c r="A4375" s="1"/>
      <c r="F4375" s="1"/>
      <c r="G4375" s="1"/>
      <c r="H4375" s="4"/>
    </row>
    <row r="4376" spans="1:8" x14ac:dyDescent="0.15">
      <c r="A4376" s="1"/>
      <c r="F4376" s="1"/>
      <c r="G4376" s="1"/>
      <c r="H4376" s="4"/>
    </row>
    <row r="4377" spans="1:8" x14ac:dyDescent="0.15">
      <c r="A4377" s="1"/>
      <c r="F4377" s="1"/>
      <c r="G4377" s="1"/>
      <c r="H4377" s="4"/>
    </row>
    <row r="4378" spans="1:8" x14ac:dyDescent="0.15">
      <c r="A4378" s="1"/>
      <c r="F4378" s="1"/>
      <c r="G4378" s="1"/>
      <c r="H4378" s="4"/>
    </row>
    <row r="4379" spans="1:8" x14ac:dyDescent="0.15">
      <c r="A4379" s="1"/>
      <c r="F4379" s="1"/>
      <c r="G4379" s="1"/>
      <c r="H4379" s="4"/>
    </row>
    <row r="4380" spans="1:8" x14ac:dyDescent="0.15">
      <c r="A4380" s="1"/>
      <c r="F4380" s="1"/>
      <c r="G4380" s="1"/>
      <c r="H4380" s="4"/>
    </row>
    <row r="4381" spans="1:8" x14ac:dyDescent="0.15">
      <c r="A4381" s="1"/>
      <c r="F4381" s="1"/>
      <c r="G4381" s="1"/>
      <c r="H4381" s="4"/>
    </row>
    <row r="4382" spans="1:8" x14ac:dyDescent="0.15">
      <c r="A4382" s="1"/>
      <c r="F4382" s="1"/>
      <c r="G4382" s="1"/>
      <c r="H4382" s="4"/>
    </row>
    <row r="4383" spans="1:8" x14ac:dyDescent="0.15">
      <c r="A4383" s="1"/>
      <c r="F4383" s="1"/>
      <c r="G4383" s="1"/>
      <c r="H4383" s="4"/>
    </row>
    <row r="4384" spans="1:8" x14ac:dyDescent="0.15">
      <c r="A4384" s="1"/>
      <c r="F4384" s="1"/>
      <c r="G4384" s="1"/>
      <c r="H4384" s="4"/>
    </row>
    <row r="4385" spans="1:8" x14ac:dyDescent="0.15">
      <c r="A4385" s="1"/>
      <c r="F4385" s="1"/>
      <c r="G4385" s="1"/>
      <c r="H4385" s="4"/>
    </row>
    <row r="4386" spans="1:8" x14ac:dyDescent="0.15">
      <c r="A4386" s="1"/>
      <c r="F4386" s="1"/>
      <c r="G4386" s="1"/>
      <c r="H4386" s="4"/>
    </row>
    <row r="4387" spans="1:8" x14ac:dyDescent="0.15">
      <c r="A4387" s="1"/>
      <c r="F4387" s="1"/>
      <c r="G4387" s="1"/>
      <c r="H4387" s="4"/>
    </row>
    <row r="4388" spans="1:8" x14ac:dyDescent="0.15">
      <c r="A4388" s="1"/>
      <c r="F4388" s="1"/>
      <c r="G4388" s="1"/>
      <c r="H4388" s="4"/>
    </row>
    <row r="4389" spans="1:8" x14ac:dyDescent="0.15">
      <c r="A4389" s="1"/>
      <c r="F4389" s="1"/>
      <c r="G4389" s="1"/>
      <c r="H4389" s="4"/>
    </row>
    <row r="4390" spans="1:8" x14ac:dyDescent="0.15">
      <c r="A4390" s="1"/>
      <c r="F4390" s="1"/>
      <c r="G4390" s="1"/>
      <c r="H4390" s="4"/>
    </row>
    <row r="4391" spans="1:8" x14ac:dyDescent="0.15">
      <c r="A4391" s="1"/>
      <c r="F4391" s="1"/>
      <c r="G4391" s="1"/>
      <c r="H4391" s="4"/>
    </row>
    <row r="4392" spans="1:8" x14ac:dyDescent="0.15">
      <c r="A4392" s="1"/>
      <c r="F4392" s="1"/>
      <c r="G4392" s="1"/>
      <c r="H4392" s="4"/>
    </row>
    <row r="4393" spans="1:8" x14ac:dyDescent="0.15">
      <c r="A4393" s="1"/>
      <c r="F4393" s="1"/>
      <c r="G4393" s="1"/>
      <c r="H4393" s="4"/>
    </row>
    <row r="4394" spans="1:8" x14ac:dyDescent="0.15">
      <c r="A4394" s="1"/>
      <c r="F4394" s="1"/>
      <c r="G4394" s="1"/>
      <c r="H4394" s="4"/>
    </row>
    <row r="4395" spans="1:8" x14ac:dyDescent="0.15">
      <c r="A4395" s="1"/>
      <c r="F4395" s="1"/>
      <c r="G4395" s="1"/>
      <c r="H4395" s="4"/>
    </row>
    <row r="4396" spans="1:8" x14ac:dyDescent="0.15">
      <c r="A4396" s="1"/>
      <c r="F4396" s="1"/>
      <c r="G4396" s="1"/>
      <c r="H4396" s="4"/>
    </row>
    <row r="4397" spans="1:8" x14ac:dyDescent="0.15">
      <c r="A4397" s="1"/>
      <c r="F4397" s="1"/>
      <c r="G4397" s="1"/>
      <c r="H4397" s="4"/>
    </row>
    <row r="4398" spans="1:8" x14ac:dyDescent="0.15">
      <c r="A4398" s="1"/>
      <c r="F4398" s="1"/>
      <c r="G4398" s="1"/>
      <c r="H4398" s="4"/>
    </row>
    <row r="4399" spans="1:8" x14ac:dyDescent="0.15">
      <c r="A4399" s="1"/>
      <c r="F4399" s="1"/>
      <c r="G4399" s="1"/>
      <c r="H4399" s="4"/>
    </row>
    <row r="4400" spans="1:8" x14ac:dyDescent="0.15">
      <c r="A4400" s="1"/>
      <c r="F4400" s="1"/>
      <c r="G4400" s="1"/>
      <c r="H4400" s="4"/>
    </row>
    <row r="4401" spans="1:8" x14ac:dyDescent="0.15">
      <c r="A4401" s="1"/>
      <c r="F4401" s="1"/>
      <c r="G4401" s="1"/>
      <c r="H4401" s="4"/>
    </row>
    <row r="4402" spans="1:8" x14ac:dyDescent="0.15">
      <c r="A4402" s="1"/>
      <c r="F4402" s="1"/>
      <c r="G4402" s="1"/>
      <c r="H4402" s="4"/>
    </row>
    <row r="4403" spans="1:8" x14ac:dyDescent="0.15">
      <c r="A4403" s="1"/>
      <c r="F4403" s="1"/>
      <c r="G4403" s="1"/>
      <c r="H4403" s="4"/>
    </row>
    <row r="4404" spans="1:8" x14ac:dyDescent="0.15">
      <c r="A4404" s="1"/>
      <c r="F4404" s="1"/>
      <c r="G4404" s="1"/>
      <c r="H4404" s="4"/>
    </row>
    <row r="4405" spans="1:8" x14ac:dyDescent="0.15">
      <c r="A4405" s="1"/>
      <c r="F4405" s="1"/>
      <c r="G4405" s="1"/>
      <c r="H4405" s="4"/>
    </row>
    <row r="4406" spans="1:8" x14ac:dyDescent="0.15">
      <c r="A4406" s="1"/>
      <c r="F4406" s="1"/>
      <c r="G4406" s="1"/>
      <c r="H4406" s="4"/>
    </row>
    <row r="4407" spans="1:8" x14ac:dyDescent="0.15">
      <c r="A4407" s="1"/>
      <c r="F4407" s="1"/>
      <c r="G4407" s="1"/>
      <c r="H4407" s="4"/>
    </row>
    <row r="4408" spans="1:8" x14ac:dyDescent="0.15">
      <c r="A4408" s="1"/>
      <c r="F4408" s="1"/>
      <c r="G4408" s="1"/>
      <c r="H4408" s="4"/>
    </row>
    <row r="4409" spans="1:8" x14ac:dyDescent="0.15">
      <c r="A4409" s="1"/>
      <c r="F4409" s="1"/>
      <c r="G4409" s="1"/>
      <c r="H4409" s="4"/>
    </row>
    <row r="4410" spans="1:8" x14ac:dyDescent="0.15">
      <c r="A4410" s="1"/>
      <c r="F4410" s="1"/>
      <c r="G4410" s="1"/>
      <c r="H4410" s="4"/>
    </row>
    <row r="4411" spans="1:8" x14ac:dyDescent="0.15">
      <c r="A4411" s="1"/>
      <c r="F4411" s="1"/>
      <c r="G4411" s="1"/>
      <c r="H4411" s="4"/>
    </row>
    <row r="4412" spans="1:8" x14ac:dyDescent="0.15">
      <c r="A4412" s="1"/>
      <c r="F4412" s="1"/>
      <c r="G4412" s="1"/>
      <c r="H4412" s="4"/>
    </row>
    <row r="4413" spans="1:8" x14ac:dyDescent="0.15">
      <c r="A4413" s="1"/>
      <c r="F4413" s="1"/>
      <c r="G4413" s="1"/>
      <c r="H4413" s="4"/>
    </row>
    <row r="4414" spans="1:8" x14ac:dyDescent="0.15">
      <c r="A4414" s="1"/>
      <c r="F4414" s="1"/>
      <c r="G4414" s="1"/>
      <c r="H4414" s="4"/>
    </row>
    <row r="4415" spans="1:8" x14ac:dyDescent="0.15">
      <c r="A4415" s="1"/>
      <c r="F4415" s="1"/>
      <c r="G4415" s="1"/>
      <c r="H4415" s="4"/>
    </row>
    <row r="4416" spans="1:8" x14ac:dyDescent="0.15">
      <c r="A4416" s="1"/>
      <c r="F4416" s="1"/>
      <c r="G4416" s="1"/>
      <c r="H4416" s="4"/>
    </row>
    <row r="4417" spans="1:8" x14ac:dyDescent="0.15">
      <c r="A4417" s="1"/>
      <c r="F4417" s="1"/>
      <c r="G4417" s="1"/>
      <c r="H4417" s="4"/>
    </row>
    <row r="4418" spans="1:8" x14ac:dyDescent="0.15">
      <c r="A4418" s="1"/>
      <c r="F4418" s="1"/>
      <c r="G4418" s="1"/>
      <c r="H4418" s="4"/>
    </row>
    <row r="4419" spans="1:8" x14ac:dyDescent="0.15">
      <c r="A4419" s="1"/>
      <c r="F4419" s="1"/>
      <c r="G4419" s="1"/>
      <c r="H4419" s="4"/>
    </row>
    <row r="4420" spans="1:8" x14ac:dyDescent="0.15">
      <c r="A4420" s="1"/>
      <c r="F4420" s="1"/>
      <c r="G4420" s="1"/>
      <c r="H4420" s="4"/>
    </row>
    <row r="4421" spans="1:8" x14ac:dyDescent="0.15">
      <c r="A4421" s="1"/>
      <c r="F4421" s="1"/>
      <c r="G4421" s="1"/>
      <c r="H4421" s="4"/>
    </row>
    <row r="4422" spans="1:8" x14ac:dyDescent="0.15">
      <c r="A4422" s="1"/>
      <c r="F4422" s="1"/>
      <c r="G4422" s="1"/>
      <c r="H4422" s="4"/>
    </row>
    <row r="4423" spans="1:8" x14ac:dyDescent="0.15">
      <c r="A4423" s="1"/>
      <c r="F4423" s="1"/>
      <c r="G4423" s="1"/>
      <c r="H4423" s="4"/>
    </row>
    <row r="4424" spans="1:8" x14ac:dyDescent="0.15">
      <c r="A4424" s="1"/>
      <c r="F4424" s="1"/>
      <c r="G4424" s="1"/>
      <c r="H4424" s="4"/>
    </row>
    <row r="4425" spans="1:8" x14ac:dyDescent="0.15">
      <c r="A4425" s="1"/>
      <c r="F4425" s="1"/>
      <c r="G4425" s="1"/>
      <c r="H4425" s="4"/>
    </row>
    <row r="4426" spans="1:8" x14ac:dyDescent="0.15">
      <c r="A4426" s="1"/>
      <c r="F4426" s="1"/>
      <c r="G4426" s="1"/>
      <c r="H4426" s="4"/>
    </row>
    <row r="4427" spans="1:8" x14ac:dyDescent="0.15">
      <c r="A4427" s="1"/>
      <c r="F4427" s="1"/>
      <c r="G4427" s="1"/>
      <c r="H4427" s="4"/>
    </row>
    <row r="4428" spans="1:8" x14ac:dyDescent="0.15">
      <c r="A4428" s="1"/>
      <c r="F4428" s="1"/>
      <c r="G4428" s="1"/>
      <c r="H4428" s="4"/>
    </row>
    <row r="4429" spans="1:8" x14ac:dyDescent="0.15">
      <c r="A4429" s="1"/>
      <c r="F4429" s="1"/>
      <c r="G4429" s="1"/>
      <c r="H4429" s="4"/>
    </row>
    <row r="4430" spans="1:8" x14ac:dyDescent="0.15">
      <c r="A4430" s="1"/>
      <c r="F4430" s="1"/>
      <c r="G4430" s="1"/>
      <c r="H4430" s="4"/>
    </row>
    <row r="4431" spans="1:8" x14ac:dyDescent="0.15">
      <c r="A4431" s="1"/>
      <c r="F4431" s="1"/>
      <c r="G4431" s="1"/>
      <c r="H4431" s="4"/>
    </row>
    <row r="4432" spans="1:8" x14ac:dyDescent="0.15">
      <c r="A4432" s="1"/>
      <c r="F4432" s="1"/>
      <c r="G4432" s="1"/>
      <c r="H4432" s="4"/>
    </row>
    <row r="4433" spans="1:8" x14ac:dyDescent="0.15">
      <c r="A4433" s="1"/>
      <c r="F4433" s="1"/>
      <c r="G4433" s="1"/>
      <c r="H4433" s="4"/>
    </row>
    <row r="4434" spans="1:8" x14ac:dyDescent="0.15">
      <c r="A4434" s="1"/>
      <c r="F4434" s="1"/>
      <c r="G4434" s="1"/>
      <c r="H4434" s="4"/>
    </row>
    <row r="4435" spans="1:8" x14ac:dyDescent="0.15">
      <c r="A4435" s="1"/>
      <c r="F4435" s="1"/>
      <c r="G4435" s="1"/>
      <c r="H4435" s="4"/>
    </row>
    <row r="4436" spans="1:8" x14ac:dyDescent="0.15">
      <c r="A4436" s="1"/>
      <c r="F4436" s="1"/>
      <c r="G4436" s="1"/>
      <c r="H4436" s="4"/>
    </row>
    <row r="4437" spans="1:8" x14ac:dyDescent="0.15">
      <c r="A4437" s="1"/>
      <c r="F4437" s="1"/>
      <c r="G4437" s="1"/>
      <c r="H4437" s="4"/>
    </row>
    <row r="4438" spans="1:8" x14ac:dyDescent="0.15">
      <c r="A4438" s="1"/>
      <c r="F4438" s="1"/>
      <c r="G4438" s="1"/>
      <c r="H4438" s="4"/>
    </row>
    <row r="4439" spans="1:8" x14ac:dyDescent="0.15">
      <c r="A4439" s="1"/>
      <c r="F4439" s="1"/>
      <c r="G4439" s="1"/>
      <c r="H4439" s="4"/>
    </row>
    <row r="4440" spans="1:8" x14ac:dyDescent="0.15">
      <c r="A4440" s="1"/>
      <c r="F4440" s="1"/>
      <c r="G4440" s="1"/>
      <c r="H4440" s="4"/>
    </row>
    <row r="4441" spans="1:8" x14ac:dyDescent="0.15">
      <c r="A4441" s="1"/>
      <c r="F4441" s="1"/>
      <c r="G4441" s="1"/>
      <c r="H4441" s="4"/>
    </row>
    <row r="4442" spans="1:8" x14ac:dyDescent="0.15">
      <c r="A4442" s="1"/>
      <c r="F4442" s="1"/>
      <c r="G4442" s="1"/>
      <c r="H4442" s="4"/>
    </row>
    <row r="4443" spans="1:8" x14ac:dyDescent="0.15">
      <c r="A4443" s="1"/>
      <c r="F4443" s="1"/>
      <c r="G4443" s="1"/>
      <c r="H4443" s="4"/>
    </row>
    <row r="4444" spans="1:8" x14ac:dyDescent="0.15">
      <c r="A4444" s="1"/>
      <c r="F4444" s="1"/>
      <c r="G4444" s="1"/>
      <c r="H4444" s="4"/>
    </row>
    <row r="4445" spans="1:8" x14ac:dyDescent="0.15">
      <c r="A4445" s="1"/>
      <c r="F4445" s="1"/>
      <c r="G4445" s="1"/>
      <c r="H4445" s="4"/>
    </row>
    <row r="4446" spans="1:8" x14ac:dyDescent="0.15">
      <c r="A4446" s="1"/>
      <c r="F4446" s="1"/>
      <c r="G4446" s="1"/>
      <c r="H4446" s="4"/>
    </row>
    <row r="4447" spans="1:8" x14ac:dyDescent="0.15">
      <c r="A4447" s="1"/>
      <c r="F4447" s="1"/>
      <c r="G4447" s="1"/>
      <c r="H4447" s="4"/>
    </row>
    <row r="4448" spans="1:8" x14ac:dyDescent="0.15">
      <c r="A4448" s="1"/>
      <c r="F4448" s="1"/>
      <c r="G4448" s="1"/>
      <c r="H4448" s="4"/>
    </row>
    <row r="4449" spans="1:8" x14ac:dyDescent="0.15">
      <c r="A4449" s="1"/>
      <c r="F4449" s="1"/>
      <c r="G4449" s="1"/>
      <c r="H4449" s="4"/>
    </row>
    <row r="4450" spans="1:8" x14ac:dyDescent="0.15">
      <c r="A4450" s="1"/>
      <c r="F4450" s="1"/>
      <c r="G4450" s="1"/>
      <c r="H4450" s="4"/>
    </row>
    <row r="4451" spans="1:8" x14ac:dyDescent="0.15">
      <c r="A4451" s="1"/>
      <c r="F4451" s="1"/>
      <c r="G4451" s="1"/>
      <c r="H4451" s="4"/>
    </row>
    <row r="4452" spans="1:8" x14ac:dyDescent="0.15">
      <c r="A4452" s="1"/>
      <c r="F4452" s="1"/>
      <c r="G4452" s="1"/>
      <c r="H4452" s="4"/>
    </row>
    <row r="4453" spans="1:8" x14ac:dyDescent="0.15">
      <c r="A4453" s="1"/>
      <c r="F4453" s="1"/>
      <c r="G4453" s="1"/>
      <c r="H4453" s="4"/>
    </row>
    <row r="4454" spans="1:8" x14ac:dyDescent="0.15">
      <c r="A4454" s="1"/>
      <c r="F4454" s="1"/>
      <c r="G4454" s="1"/>
      <c r="H4454" s="4"/>
    </row>
    <row r="4455" spans="1:8" x14ac:dyDescent="0.15">
      <c r="A4455" s="1"/>
      <c r="F4455" s="1"/>
      <c r="G4455" s="1"/>
      <c r="H4455" s="4"/>
    </row>
    <row r="4456" spans="1:8" x14ac:dyDescent="0.15">
      <c r="A4456" s="1"/>
      <c r="F4456" s="1"/>
      <c r="G4456" s="1"/>
      <c r="H4456" s="4"/>
    </row>
    <row r="4457" spans="1:8" x14ac:dyDescent="0.15">
      <c r="A4457" s="1"/>
      <c r="F4457" s="1"/>
      <c r="G4457" s="1"/>
      <c r="H4457" s="4"/>
    </row>
    <row r="4458" spans="1:8" x14ac:dyDescent="0.15">
      <c r="A4458" s="1"/>
      <c r="F4458" s="1"/>
      <c r="G4458" s="1"/>
      <c r="H4458" s="4"/>
    </row>
    <row r="4459" spans="1:8" x14ac:dyDescent="0.15">
      <c r="A4459" s="1"/>
      <c r="F4459" s="1"/>
      <c r="G4459" s="1"/>
      <c r="H4459" s="4"/>
    </row>
    <row r="4460" spans="1:8" x14ac:dyDescent="0.15">
      <c r="A4460" s="1"/>
      <c r="F4460" s="1"/>
      <c r="G4460" s="1"/>
      <c r="H4460" s="4"/>
    </row>
    <row r="4461" spans="1:8" x14ac:dyDescent="0.15">
      <c r="A4461" s="1"/>
      <c r="F4461" s="1"/>
      <c r="G4461" s="1"/>
      <c r="H4461" s="4"/>
    </row>
    <row r="4462" spans="1:8" x14ac:dyDescent="0.15">
      <c r="A4462" s="1"/>
      <c r="F4462" s="1"/>
      <c r="G4462" s="1"/>
      <c r="H4462" s="4"/>
    </row>
    <row r="4463" spans="1:8" x14ac:dyDescent="0.15">
      <c r="A4463" s="1"/>
      <c r="F4463" s="1"/>
      <c r="G4463" s="1"/>
      <c r="H4463" s="4"/>
    </row>
    <row r="4464" spans="1:8" x14ac:dyDescent="0.15">
      <c r="A4464" s="1"/>
      <c r="F4464" s="1"/>
      <c r="G4464" s="1"/>
      <c r="H4464" s="4"/>
    </row>
    <row r="4465" spans="1:8" x14ac:dyDescent="0.15">
      <c r="A4465" s="1"/>
      <c r="F4465" s="1"/>
      <c r="G4465" s="1"/>
      <c r="H4465" s="4"/>
    </row>
    <row r="4466" spans="1:8" x14ac:dyDescent="0.15">
      <c r="A4466" s="1"/>
      <c r="F4466" s="1"/>
      <c r="G4466" s="1"/>
      <c r="H4466" s="4"/>
    </row>
    <row r="4467" spans="1:8" x14ac:dyDescent="0.15">
      <c r="A4467" s="1"/>
      <c r="F4467" s="1"/>
      <c r="G4467" s="1"/>
      <c r="H4467" s="4"/>
    </row>
    <row r="4468" spans="1:8" x14ac:dyDescent="0.15">
      <c r="A4468" s="1"/>
      <c r="F4468" s="1"/>
      <c r="G4468" s="1"/>
      <c r="H4468" s="4"/>
    </row>
    <row r="4469" spans="1:8" x14ac:dyDescent="0.15">
      <c r="A4469" s="1"/>
      <c r="F4469" s="1"/>
      <c r="G4469" s="1"/>
      <c r="H4469" s="4"/>
    </row>
    <row r="4470" spans="1:8" x14ac:dyDescent="0.15">
      <c r="A4470" s="1"/>
      <c r="F4470" s="1"/>
      <c r="G4470" s="1"/>
      <c r="H4470" s="4"/>
    </row>
    <row r="4471" spans="1:8" x14ac:dyDescent="0.15">
      <c r="A4471" s="1"/>
      <c r="F4471" s="1"/>
      <c r="G4471" s="1"/>
      <c r="H4471" s="4"/>
    </row>
    <row r="4472" spans="1:8" x14ac:dyDescent="0.15">
      <c r="A4472" s="1"/>
      <c r="F4472" s="1"/>
      <c r="G4472" s="1"/>
      <c r="H4472" s="4"/>
    </row>
    <row r="4473" spans="1:8" x14ac:dyDescent="0.15">
      <c r="A4473" s="1"/>
      <c r="F4473" s="1"/>
      <c r="G4473" s="1"/>
      <c r="H4473" s="4"/>
    </row>
    <row r="4474" spans="1:8" x14ac:dyDescent="0.15">
      <c r="A4474" s="1"/>
      <c r="F4474" s="1"/>
      <c r="G4474" s="1"/>
      <c r="H4474" s="4"/>
    </row>
    <row r="4475" spans="1:8" x14ac:dyDescent="0.15">
      <c r="A4475" s="1"/>
      <c r="F4475" s="1"/>
      <c r="G4475" s="1"/>
      <c r="H4475" s="4"/>
    </row>
    <row r="4476" spans="1:8" x14ac:dyDescent="0.15">
      <c r="A4476" s="1"/>
      <c r="F4476" s="1"/>
      <c r="G4476" s="1"/>
      <c r="H4476" s="4"/>
    </row>
    <row r="4477" spans="1:8" x14ac:dyDescent="0.15">
      <c r="A4477" s="1"/>
      <c r="F4477" s="1"/>
      <c r="G4477" s="1"/>
      <c r="H4477" s="4"/>
    </row>
    <row r="4478" spans="1:8" x14ac:dyDescent="0.15">
      <c r="A4478" s="1"/>
      <c r="F4478" s="1"/>
      <c r="G4478" s="1"/>
      <c r="H4478" s="4"/>
    </row>
    <row r="4479" spans="1:8" x14ac:dyDescent="0.15">
      <c r="A4479" s="1"/>
      <c r="F4479" s="1"/>
      <c r="G4479" s="1"/>
      <c r="H4479" s="4"/>
    </row>
    <row r="4480" spans="1:8" x14ac:dyDescent="0.15">
      <c r="A4480" s="1"/>
      <c r="F4480" s="1"/>
      <c r="G4480" s="1"/>
      <c r="H4480" s="4"/>
    </row>
    <row r="4481" spans="1:8" x14ac:dyDescent="0.15">
      <c r="A4481" s="1"/>
      <c r="F4481" s="1"/>
      <c r="G4481" s="1"/>
      <c r="H4481" s="4"/>
    </row>
    <row r="4482" spans="1:8" x14ac:dyDescent="0.15">
      <c r="A4482" s="1"/>
      <c r="F4482" s="1"/>
      <c r="G4482" s="1"/>
      <c r="H4482" s="4"/>
    </row>
    <row r="4483" spans="1:8" x14ac:dyDescent="0.15">
      <c r="A4483" s="1"/>
      <c r="F4483" s="1"/>
      <c r="G4483" s="1"/>
      <c r="H4483" s="4"/>
    </row>
    <row r="4484" spans="1:8" x14ac:dyDescent="0.15">
      <c r="A4484" s="1"/>
      <c r="F4484" s="1"/>
      <c r="G4484" s="1"/>
      <c r="H4484" s="4"/>
    </row>
    <row r="4485" spans="1:8" x14ac:dyDescent="0.15">
      <c r="A4485" s="1"/>
      <c r="F4485" s="1"/>
      <c r="G4485" s="1"/>
      <c r="H4485" s="4"/>
    </row>
    <row r="4486" spans="1:8" x14ac:dyDescent="0.15">
      <c r="A4486" s="1"/>
      <c r="F4486" s="1"/>
      <c r="G4486" s="1"/>
      <c r="H4486" s="4"/>
    </row>
    <row r="4487" spans="1:8" x14ac:dyDescent="0.15">
      <c r="A4487" s="1"/>
      <c r="F4487" s="1"/>
      <c r="G4487" s="1"/>
      <c r="H4487" s="4"/>
    </row>
    <row r="4488" spans="1:8" x14ac:dyDescent="0.15">
      <c r="A4488" s="1"/>
      <c r="F4488" s="1"/>
      <c r="G4488" s="1"/>
      <c r="H4488" s="4"/>
    </row>
    <row r="4489" spans="1:8" x14ac:dyDescent="0.15">
      <c r="A4489" s="1"/>
      <c r="F4489" s="1"/>
      <c r="G4489" s="1"/>
      <c r="H4489" s="4"/>
    </row>
    <row r="4490" spans="1:8" x14ac:dyDescent="0.15">
      <c r="A4490" s="1"/>
      <c r="F4490" s="1"/>
      <c r="G4490" s="1"/>
      <c r="H4490" s="4"/>
    </row>
    <row r="4491" spans="1:8" x14ac:dyDescent="0.15">
      <c r="A4491" s="1"/>
      <c r="F4491" s="1"/>
      <c r="G4491" s="1"/>
      <c r="H4491" s="4"/>
    </row>
    <row r="4492" spans="1:8" x14ac:dyDescent="0.15">
      <c r="A4492" s="1"/>
      <c r="F4492" s="1"/>
      <c r="G4492" s="1"/>
      <c r="H4492" s="4"/>
    </row>
    <row r="4493" spans="1:8" x14ac:dyDescent="0.15">
      <c r="A4493" s="1"/>
      <c r="F4493" s="1"/>
      <c r="G4493" s="1"/>
      <c r="H4493" s="4"/>
    </row>
    <row r="4494" spans="1:8" x14ac:dyDescent="0.15">
      <c r="A4494" s="1"/>
      <c r="F4494" s="1"/>
      <c r="G4494" s="1"/>
      <c r="H4494" s="4"/>
    </row>
    <row r="4495" spans="1:8" x14ac:dyDescent="0.15">
      <c r="A4495" s="1"/>
      <c r="F4495" s="1"/>
      <c r="G4495" s="1"/>
      <c r="H4495" s="4"/>
    </row>
    <row r="4496" spans="1:8" x14ac:dyDescent="0.15">
      <c r="A4496" s="1"/>
      <c r="F4496" s="1"/>
      <c r="G4496" s="1"/>
      <c r="H4496" s="4"/>
    </row>
    <row r="4497" spans="1:8" x14ac:dyDescent="0.15">
      <c r="A4497" s="1"/>
      <c r="F4497" s="1"/>
      <c r="G4497" s="1"/>
      <c r="H4497" s="4"/>
    </row>
    <row r="4498" spans="1:8" x14ac:dyDescent="0.15">
      <c r="A4498" s="1"/>
      <c r="F4498" s="1"/>
      <c r="G4498" s="1"/>
      <c r="H4498" s="4"/>
    </row>
    <row r="4499" spans="1:8" x14ac:dyDescent="0.15">
      <c r="A4499" s="1"/>
      <c r="F4499" s="1"/>
      <c r="G4499" s="1"/>
      <c r="H4499" s="4"/>
    </row>
    <row r="4500" spans="1:8" x14ac:dyDescent="0.15">
      <c r="A4500" s="1"/>
      <c r="F4500" s="1"/>
      <c r="G4500" s="1"/>
      <c r="H4500" s="4"/>
    </row>
    <row r="4501" spans="1:8" x14ac:dyDescent="0.15">
      <c r="A4501" s="1"/>
      <c r="F4501" s="1"/>
      <c r="G4501" s="1"/>
      <c r="H4501" s="4"/>
    </row>
    <row r="4502" spans="1:8" x14ac:dyDescent="0.15">
      <c r="A4502" s="1"/>
      <c r="F4502" s="1"/>
      <c r="G4502" s="1"/>
      <c r="H4502" s="4"/>
    </row>
    <row r="4503" spans="1:8" x14ac:dyDescent="0.15">
      <c r="A4503" s="1"/>
      <c r="F4503" s="1"/>
      <c r="G4503" s="1"/>
      <c r="H4503" s="4"/>
    </row>
    <row r="4504" spans="1:8" x14ac:dyDescent="0.15">
      <c r="A4504" s="1"/>
      <c r="F4504" s="1"/>
      <c r="G4504" s="1"/>
      <c r="H4504" s="4"/>
    </row>
    <row r="4505" spans="1:8" x14ac:dyDescent="0.15">
      <c r="A4505" s="1"/>
      <c r="F4505" s="1"/>
      <c r="G4505" s="1"/>
      <c r="H4505" s="4"/>
    </row>
    <row r="4506" spans="1:8" x14ac:dyDescent="0.15">
      <c r="A4506" s="1"/>
      <c r="F4506" s="1"/>
      <c r="G4506" s="1"/>
      <c r="H4506" s="4"/>
    </row>
    <row r="4507" spans="1:8" x14ac:dyDescent="0.15">
      <c r="A4507" s="1"/>
      <c r="F4507" s="1"/>
      <c r="G4507" s="1"/>
      <c r="H4507" s="4"/>
    </row>
    <row r="4508" spans="1:8" x14ac:dyDescent="0.15">
      <c r="A4508" s="1"/>
      <c r="F4508" s="1"/>
      <c r="G4508" s="1"/>
      <c r="H4508" s="4"/>
    </row>
    <row r="4509" spans="1:8" x14ac:dyDescent="0.15">
      <c r="A4509" s="1"/>
      <c r="F4509" s="1"/>
      <c r="G4509" s="1"/>
      <c r="H4509" s="4"/>
    </row>
    <row r="4510" spans="1:8" x14ac:dyDescent="0.15">
      <c r="A4510" s="1"/>
      <c r="F4510" s="1"/>
      <c r="G4510" s="1"/>
      <c r="H4510" s="4"/>
    </row>
    <row r="4511" spans="1:8" x14ac:dyDescent="0.15">
      <c r="A4511" s="1"/>
      <c r="F4511" s="1"/>
      <c r="G4511" s="1"/>
      <c r="H4511" s="4"/>
    </row>
    <row r="4512" spans="1:8" x14ac:dyDescent="0.15">
      <c r="A4512" s="1"/>
      <c r="F4512" s="1"/>
      <c r="G4512" s="1"/>
      <c r="H4512" s="4"/>
    </row>
    <row r="4513" spans="1:8" x14ac:dyDescent="0.15">
      <c r="A4513" s="1"/>
      <c r="F4513" s="1"/>
      <c r="G4513" s="1"/>
      <c r="H4513" s="4"/>
    </row>
    <row r="4514" spans="1:8" x14ac:dyDescent="0.15">
      <c r="A4514" s="1"/>
      <c r="F4514" s="1"/>
      <c r="G4514" s="1"/>
      <c r="H4514" s="4"/>
    </row>
    <row r="4515" spans="1:8" x14ac:dyDescent="0.15">
      <c r="A4515" s="1"/>
      <c r="F4515" s="1"/>
      <c r="G4515" s="1"/>
      <c r="H4515" s="4"/>
    </row>
    <row r="4516" spans="1:8" x14ac:dyDescent="0.15">
      <c r="A4516" s="1"/>
      <c r="F4516" s="1"/>
      <c r="G4516" s="1"/>
      <c r="H4516" s="4"/>
    </row>
    <row r="4517" spans="1:8" x14ac:dyDescent="0.15">
      <c r="A4517" s="1"/>
      <c r="F4517" s="1"/>
      <c r="G4517" s="1"/>
      <c r="H4517" s="4"/>
    </row>
    <row r="4518" spans="1:8" x14ac:dyDescent="0.15">
      <c r="A4518" s="1"/>
      <c r="F4518" s="1"/>
      <c r="G4518" s="1"/>
      <c r="H4518" s="4"/>
    </row>
    <row r="4519" spans="1:8" x14ac:dyDescent="0.15">
      <c r="A4519" s="1"/>
      <c r="F4519" s="1"/>
      <c r="G4519" s="1"/>
      <c r="H4519" s="4"/>
    </row>
    <row r="4520" spans="1:8" x14ac:dyDescent="0.15">
      <c r="A4520" s="1"/>
      <c r="F4520" s="1"/>
      <c r="G4520" s="1"/>
      <c r="H4520" s="4"/>
    </row>
    <row r="4521" spans="1:8" x14ac:dyDescent="0.15">
      <c r="A4521" s="1"/>
      <c r="F4521" s="1"/>
      <c r="G4521" s="1"/>
      <c r="H4521" s="4"/>
    </row>
    <row r="4522" spans="1:8" x14ac:dyDescent="0.15">
      <c r="A4522" s="1"/>
      <c r="F4522" s="1"/>
      <c r="G4522" s="1"/>
      <c r="H4522" s="4"/>
    </row>
    <row r="4523" spans="1:8" x14ac:dyDescent="0.15">
      <c r="A4523" s="1"/>
      <c r="F4523" s="1"/>
      <c r="G4523" s="1"/>
      <c r="H4523" s="4"/>
    </row>
    <row r="4524" spans="1:8" x14ac:dyDescent="0.15">
      <c r="A4524" s="1"/>
      <c r="F4524" s="1"/>
      <c r="G4524" s="1"/>
      <c r="H4524" s="4"/>
    </row>
    <row r="4525" spans="1:8" x14ac:dyDescent="0.15">
      <c r="A4525" s="1"/>
      <c r="F4525" s="1"/>
      <c r="G4525" s="1"/>
      <c r="H4525" s="4"/>
    </row>
    <row r="4526" spans="1:8" x14ac:dyDescent="0.15">
      <c r="A4526" s="1"/>
      <c r="F4526" s="1"/>
      <c r="G4526" s="1"/>
      <c r="H4526" s="4"/>
    </row>
    <row r="4527" spans="1:8" x14ac:dyDescent="0.15">
      <c r="A4527" s="1"/>
      <c r="F4527" s="1"/>
      <c r="G4527" s="1"/>
      <c r="H4527" s="4"/>
    </row>
    <row r="4528" spans="1:8" x14ac:dyDescent="0.15">
      <c r="A4528" s="1"/>
      <c r="F4528" s="1"/>
      <c r="G4528" s="1"/>
      <c r="H4528" s="4"/>
    </row>
    <row r="4529" spans="1:8" x14ac:dyDescent="0.15">
      <c r="A4529" s="1"/>
      <c r="F4529" s="1"/>
      <c r="G4529" s="1"/>
      <c r="H4529" s="4"/>
    </row>
    <row r="4530" spans="1:8" x14ac:dyDescent="0.15">
      <c r="A4530" s="1"/>
      <c r="F4530" s="1"/>
      <c r="G4530" s="1"/>
      <c r="H4530" s="4"/>
    </row>
    <row r="4531" spans="1:8" x14ac:dyDescent="0.15">
      <c r="A4531" s="1"/>
      <c r="F4531" s="1"/>
      <c r="G4531" s="1"/>
      <c r="H4531" s="4"/>
    </row>
    <row r="4532" spans="1:8" x14ac:dyDescent="0.15">
      <c r="A4532" s="1"/>
      <c r="F4532" s="1"/>
      <c r="G4532" s="1"/>
      <c r="H4532" s="4"/>
    </row>
    <row r="4533" spans="1:8" x14ac:dyDescent="0.15">
      <c r="A4533" s="1"/>
      <c r="F4533" s="1"/>
      <c r="G4533" s="1"/>
      <c r="H4533" s="4"/>
    </row>
    <row r="4534" spans="1:8" x14ac:dyDescent="0.15">
      <c r="A4534" s="1"/>
      <c r="F4534" s="1"/>
      <c r="G4534" s="1"/>
      <c r="H4534" s="4"/>
    </row>
    <row r="4535" spans="1:8" x14ac:dyDescent="0.15">
      <c r="A4535" s="1"/>
      <c r="F4535" s="1"/>
      <c r="G4535" s="1"/>
      <c r="H4535" s="4"/>
    </row>
    <row r="4536" spans="1:8" x14ac:dyDescent="0.15">
      <c r="A4536" s="1"/>
      <c r="F4536" s="1"/>
      <c r="G4536" s="1"/>
      <c r="H4536" s="4"/>
    </row>
    <row r="4537" spans="1:8" x14ac:dyDescent="0.15">
      <c r="A4537" s="1"/>
      <c r="F4537" s="1"/>
      <c r="G4537" s="1"/>
      <c r="H4537" s="4"/>
    </row>
    <row r="4538" spans="1:8" x14ac:dyDescent="0.15">
      <c r="A4538" s="1"/>
      <c r="F4538" s="1"/>
      <c r="G4538" s="1"/>
      <c r="H4538" s="4"/>
    </row>
    <row r="4539" spans="1:8" x14ac:dyDescent="0.15">
      <c r="A4539" s="1"/>
      <c r="F4539" s="1"/>
      <c r="G4539" s="1"/>
      <c r="H4539" s="4"/>
    </row>
    <row r="4540" spans="1:8" x14ac:dyDescent="0.15">
      <c r="A4540" s="1"/>
      <c r="F4540" s="1"/>
      <c r="G4540" s="1"/>
      <c r="H4540" s="4"/>
    </row>
    <row r="4541" spans="1:8" x14ac:dyDescent="0.15">
      <c r="A4541" s="1"/>
      <c r="F4541" s="1"/>
      <c r="G4541" s="1"/>
      <c r="H4541" s="4"/>
    </row>
    <row r="4542" spans="1:8" x14ac:dyDescent="0.15">
      <c r="A4542" s="1"/>
      <c r="F4542" s="1"/>
      <c r="G4542" s="1"/>
      <c r="H4542" s="4"/>
    </row>
    <row r="4543" spans="1:8" x14ac:dyDescent="0.15">
      <c r="A4543" s="1"/>
      <c r="F4543" s="1"/>
      <c r="G4543" s="1"/>
      <c r="H4543" s="4"/>
    </row>
    <row r="4544" spans="1:8" x14ac:dyDescent="0.15">
      <c r="A4544" s="1"/>
      <c r="F4544" s="1"/>
      <c r="G4544" s="1"/>
      <c r="H4544" s="4"/>
    </row>
    <row r="4545" spans="1:8" x14ac:dyDescent="0.15">
      <c r="A4545" s="1"/>
      <c r="F4545" s="1"/>
      <c r="G4545" s="1"/>
      <c r="H4545" s="4"/>
    </row>
    <row r="4546" spans="1:8" x14ac:dyDescent="0.15">
      <c r="A4546" s="1"/>
      <c r="F4546" s="1"/>
      <c r="G4546" s="1"/>
      <c r="H4546" s="4"/>
    </row>
    <row r="4547" spans="1:8" x14ac:dyDescent="0.15">
      <c r="A4547" s="1"/>
      <c r="F4547" s="1"/>
      <c r="G4547" s="1"/>
      <c r="H4547" s="4"/>
    </row>
    <row r="4548" spans="1:8" x14ac:dyDescent="0.15">
      <c r="A4548" s="1"/>
      <c r="F4548" s="1"/>
      <c r="G4548" s="1"/>
      <c r="H4548" s="4"/>
    </row>
    <row r="4549" spans="1:8" x14ac:dyDescent="0.15">
      <c r="A4549" s="1"/>
      <c r="F4549" s="1"/>
      <c r="G4549" s="1"/>
      <c r="H4549" s="4"/>
    </row>
    <row r="4550" spans="1:8" x14ac:dyDescent="0.15">
      <c r="A4550" s="1"/>
      <c r="F4550" s="1"/>
      <c r="G4550" s="1"/>
      <c r="H4550" s="4"/>
    </row>
    <row r="4551" spans="1:8" x14ac:dyDescent="0.15">
      <c r="A4551" s="1"/>
      <c r="F4551" s="1"/>
      <c r="G4551" s="1"/>
      <c r="H4551" s="4"/>
    </row>
    <row r="4552" spans="1:8" x14ac:dyDescent="0.15">
      <c r="A4552" s="1"/>
      <c r="F4552" s="1"/>
      <c r="G4552" s="1"/>
      <c r="H4552" s="4"/>
    </row>
    <row r="4553" spans="1:8" x14ac:dyDescent="0.15">
      <c r="A4553" s="1"/>
      <c r="F4553" s="1"/>
      <c r="G4553" s="1"/>
      <c r="H4553" s="4"/>
    </row>
    <row r="4554" spans="1:8" x14ac:dyDescent="0.15">
      <c r="A4554" s="1"/>
      <c r="F4554" s="1"/>
      <c r="G4554" s="1"/>
      <c r="H4554" s="4"/>
    </row>
    <row r="4555" spans="1:8" x14ac:dyDescent="0.15">
      <c r="A4555" s="1"/>
      <c r="F4555" s="1"/>
      <c r="G4555" s="1"/>
      <c r="H4555" s="4"/>
    </row>
    <row r="4556" spans="1:8" x14ac:dyDescent="0.15">
      <c r="A4556" s="1"/>
      <c r="F4556" s="1"/>
      <c r="G4556" s="1"/>
      <c r="H4556" s="4"/>
    </row>
    <row r="4557" spans="1:8" x14ac:dyDescent="0.15">
      <c r="A4557" s="1"/>
      <c r="F4557" s="1"/>
      <c r="G4557" s="1"/>
      <c r="H4557" s="4"/>
    </row>
    <row r="4558" spans="1:8" x14ac:dyDescent="0.15">
      <c r="A4558" s="1"/>
      <c r="F4558" s="1"/>
      <c r="G4558" s="1"/>
      <c r="H4558" s="4"/>
    </row>
    <row r="4559" spans="1:8" x14ac:dyDescent="0.15">
      <c r="A4559" s="1"/>
      <c r="F4559" s="1"/>
      <c r="G4559" s="1"/>
      <c r="H4559" s="4"/>
    </row>
    <row r="4560" spans="1:8" x14ac:dyDescent="0.15">
      <c r="A4560" s="1"/>
      <c r="F4560" s="1"/>
      <c r="G4560" s="1"/>
      <c r="H4560" s="4"/>
    </row>
    <row r="4561" spans="1:8" x14ac:dyDescent="0.15">
      <c r="A4561" s="1"/>
      <c r="F4561" s="1"/>
      <c r="G4561" s="1"/>
      <c r="H4561" s="4"/>
    </row>
    <row r="4562" spans="1:8" x14ac:dyDescent="0.15">
      <c r="A4562" s="1"/>
      <c r="F4562" s="1"/>
      <c r="G4562" s="1"/>
      <c r="H4562" s="4"/>
    </row>
    <row r="4563" spans="1:8" x14ac:dyDescent="0.15">
      <c r="A4563" s="1"/>
      <c r="F4563" s="1"/>
      <c r="G4563" s="1"/>
      <c r="H4563" s="4"/>
    </row>
    <row r="4564" spans="1:8" x14ac:dyDescent="0.15">
      <c r="A4564" s="1"/>
      <c r="F4564" s="1"/>
      <c r="G4564" s="1"/>
      <c r="H4564" s="4"/>
    </row>
    <row r="4565" spans="1:8" x14ac:dyDescent="0.15">
      <c r="A4565" s="1"/>
      <c r="F4565" s="1"/>
      <c r="G4565" s="1"/>
      <c r="H4565" s="4"/>
    </row>
    <row r="4566" spans="1:8" x14ac:dyDescent="0.15">
      <c r="A4566" s="1"/>
      <c r="F4566" s="1"/>
      <c r="G4566" s="1"/>
      <c r="H4566" s="4"/>
    </row>
    <row r="4567" spans="1:8" x14ac:dyDescent="0.15">
      <c r="A4567" s="1"/>
      <c r="F4567" s="1"/>
      <c r="G4567" s="1"/>
      <c r="H4567" s="4"/>
    </row>
    <row r="4568" spans="1:8" x14ac:dyDescent="0.15">
      <c r="A4568" s="1"/>
      <c r="F4568" s="1"/>
      <c r="G4568" s="1"/>
      <c r="H4568" s="4"/>
    </row>
    <row r="4569" spans="1:8" x14ac:dyDescent="0.15">
      <c r="A4569" s="1"/>
      <c r="F4569" s="1"/>
      <c r="G4569" s="1"/>
      <c r="H4569" s="4"/>
    </row>
    <row r="4570" spans="1:8" x14ac:dyDescent="0.15">
      <c r="A4570" s="1"/>
      <c r="F4570" s="1"/>
      <c r="G4570" s="1"/>
      <c r="H4570" s="4"/>
    </row>
    <row r="4571" spans="1:8" x14ac:dyDescent="0.15">
      <c r="A4571" s="1"/>
      <c r="F4571" s="1"/>
      <c r="G4571" s="1"/>
      <c r="H4571" s="4"/>
    </row>
    <row r="4572" spans="1:8" x14ac:dyDescent="0.15">
      <c r="A4572" s="1"/>
      <c r="F4572" s="1"/>
      <c r="G4572" s="1"/>
      <c r="H4572" s="4"/>
    </row>
    <row r="4573" spans="1:8" x14ac:dyDescent="0.15">
      <c r="A4573" s="1"/>
      <c r="F4573" s="1"/>
      <c r="G4573" s="1"/>
      <c r="H4573" s="4"/>
    </row>
    <row r="4574" spans="1:8" x14ac:dyDescent="0.15">
      <c r="A4574" s="1"/>
      <c r="F4574" s="1"/>
      <c r="G4574" s="1"/>
      <c r="H4574" s="4"/>
    </row>
    <row r="4575" spans="1:8" x14ac:dyDescent="0.15">
      <c r="A4575" s="1"/>
      <c r="F4575" s="1"/>
      <c r="G4575" s="1"/>
      <c r="H4575" s="4"/>
    </row>
    <row r="4576" spans="1:8" x14ac:dyDescent="0.15">
      <c r="A4576" s="1"/>
      <c r="F4576" s="1"/>
      <c r="G4576" s="1"/>
      <c r="H4576" s="4"/>
    </row>
    <row r="4577" spans="1:8" x14ac:dyDescent="0.15">
      <c r="A4577" s="1"/>
      <c r="F4577" s="1"/>
      <c r="G4577" s="1"/>
      <c r="H4577" s="4"/>
    </row>
    <row r="4578" spans="1:8" x14ac:dyDescent="0.15">
      <c r="A4578" s="1"/>
      <c r="F4578" s="1"/>
      <c r="G4578" s="1"/>
      <c r="H4578" s="4"/>
    </row>
    <row r="4579" spans="1:8" x14ac:dyDescent="0.15">
      <c r="A4579" s="1"/>
      <c r="F4579" s="1"/>
      <c r="G4579" s="1"/>
      <c r="H4579" s="4"/>
    </row>
    <row r="4580" spans="1:8" x14ac:dyDescent="0.15">
      <c r="A4580" s="1"/>
      <c r="F4580" s="1"/>
      <c r="G4580" s="1"/>
      <c r="H4580" s="4"/>
    </row>
    <row r="4581" spans="1:8" x14ac:dyDescent="0.15">
      <c r="A4581" s="1"/>
      <c r="F4581" s="1"/>
      <c r="G4581" s="1"/>
      <c r="H4581" s="4"/>
    </row>
    <row r="4582" spans="1:8" x14ac:dyDescent="0.15">
      <c r="A4582" s="1"/>
      <c r="F4582" s="1"/>
      <c r="G4582" s="1"/>
      <c r="H4582" s="4"/>
    </row>
    <row r="4583" spans="1:8" x14ac:dyDescent="0.15">
      <c r="A4583" s="1"/>
      <c r="F4583" s="1"/>
      <c r="G4583" s="1"/>
      <c r="H4583" s="4"/>
    </row>
    <row r="4584" spans="1:8" x14ac:dyDescent="0.15">
      <c r="A4584" s="1"/>
      <c r="F4584" s="1"/>
      <c r="G4584" s="1"/>
      <c r="H4584" s="4"/>
    </row>
    <row r="4585" spans="1:8" x14ac:dyDescent="0.15">
      <c r="A4585" s="1"/>
      <c r="F4585" s="1"/>
      <c r="G4585" s="1"/>
      <c r="H4585" s="4"/>
    </row>
    <row r="4586" spans="1:8" x14ac:dyDescent="0.15">
      <c r="A4586" s="1"/>
      <c r="F4586" s="1"/>
      <c r="G4586" s="1"/>
      <c r="H4586" s="4"/>
    </row>
    <row r="4587" spans="1:8" x14ac:dyDescent="0.15">
      <c r="A4587" s="1"/>
      <c r="F4587" s="1"/>
      <c r="G4587" s="1"/>
      <c r="H4587" s="4"/>
    </row>
    <row r="4588" spans="1:8" x14ac:dyDescent="0.15">
      <c r="A4588" s="1"/>
      <c r="F4588" s="1"/>
      <c r="G4588" s="1"/>
      <c r="H4588" s="4"/>
    </row>
    <row r="4589" spans="1:8" x14ac:dyDescent="0.15">
      <c r="A4589" s="1"/>
      <c r="F4589" s="1"/>
      <c r="G4589" s="1"/>
      <c r="H4589" s="4"/>
    </row>
    <row r="4590" spans="1:8" x14ac:dyDescent="0.15">
      <c r="A4590" s="1"/>
      <c r="F4590" s="1"/>
      <c r="G4590" s="1"/>
      <c r="H4590" s="4"/>
    </row>
    <row r="4591" spans="1:8" x14ac:dyDescent="0.15">
      <c r="A4591" s="1"/>
      <c r="F4591" s="1"/>
      <c r="G4591" s="1"/>
      <c r="H4591" s="4"/>
    </row>
    <row r="4592" spans="1:8" x14ac:dyDescent="0.15">
      <c r="A4592" s="1"/>
      <c r="F4592" s="1"/>
      <c r="G4592" s="1"/>
      <c r="H4592" s="4"/>
    </row>
    <row r="4593" spans="1:8" x14ac:dyDescent="0.15">
      <c r="A4593" s="1"/>
      <c r="F4593" s="1"/>
      <c r="G4593" s="1"/>
      <c r="H4593" s="4"/>
    </row>
    <row r="4594" spans="1:8" x14ac:dyDescent="0.15">
      <c r="A4594" s="1"/>
      <c r="F4594" s="1"/>
      <c r="G4594" s="1"/>
      <c r="H4594" s="4"/>
    </row>
    <row r="4595" spans="1:8" x14ac:dyDescent="0.15">
      <c r="A4595" s="1"/>
      <c r="F4595" s="1"/>
      <c r="G4595" s="1"/>
      <c r="H4595" s="4"/>
    </row>
    <row r="4596" spans="1:8" x14ac:dyDescent="0.15">
      <c r="A4596" s="1"/>
      <c r="F4596" s="1"/>
      <c r="G4596" s="1"/>
      <c r="H4596" s="4"/>
    </row>
    <row r="4597" spans="1:8" x14ac:dyDescent="0.15">
      <c r="A4597" s="1"/>
      <c r="F4597" s="1"/>
      <c r="G4597" s="1"/>
      <c r="H4597" s="4"/>
    </row>
    <row r="4598" spans="1:8" x14ac:dyDescent="0.15">
      <c r="A4598" s="1"/>
      <c r="F4598" s="1"/>
      <c r="G4598" s="1"/>
      <c r="H4598" s="4"/>
    </row>
    <row r="4599" spans="1:8" x14ac:dyDescent="0.15">
      <c r="A4599" s="1"/>
      <c r="F4599" s="1"/>
      <c r="G4599" s="1"/>
      <c r="H4599" s="4"/>
    </row>
    <row r="4600" spans="1:8" x14ac:dyDescent="0.15">
      <c r="A4600" s="1"/>
      <c r="F4600" s="1"/>
      <c r="G4600" s="1"/>
      <c r="H4600" s="4"/>
    </row>
    <row r="4601" spans="1:8" x14ac:dyDescent="0.15">
      <c r="A4601" s="1"/>
      <c r="F4601" s="1"/>
      <c r="G4601" s="1"/>
      <c r="H4601" s="4"/>
    </row>
    <row r="4602" spans="1:8" x14ac:dyDescent="0.15">
      <c r="A4602" s="1"/>
      <c r="F4602" s="1"/>
      <c r="G4602" s="1"/>
      <c r="H4602" s="4"/>
    </row>
    <row r="4603" spans="1:8" x14ac:dyDescent="0.15">
      <c r="A4603" s="1"/>
      <c r="F4603" s="1"/>
      <c r="G4603" s="1"/>
      <c r="H4603" s="4"/>
    </row>
    <row r="4604" spans="1:8" x14ac:dyDescent="0.15">
      <c r="A4604" s="1"/>
      <c r="F4604" s="1"/>
      <c r="G4604" s="1"/>
      <c r="H4604" s="4"/>
    </row>
    <row r="4605" spans="1:8" x14ac:dyDescent="0.15">
      <c r="A4605" s="1"/>
      <c r="F4605" s="1"/>
      <c r="G4605" s="1"/>
      <c r="H4605" s="4"/>
    </row>
    <row r="4606" spans="1:8" x14ac:dyDescent="0.15">
      <c r="A4606" s="1"/>
      <c r="F4606" s="1"/>
      <c r="G4606" s="1"/>
      <c r="H4606" s="4"/>
    </row>
    <row r="4607" spans="1:8" x14ac:dyDescent="0.15">
      <c r="A4607" s="1"/>
      <c r="F4607" s="1"/>
      <c r="G4607" s="1"/>
      <c r="H4607" s="4"/>
    </row>
    <row r="4608" spans="1:8" x14ac:dyDescent="0.15">
      <c r="A4608" s="1"/>
      <c r="F4608" s="1"/>
      <c r="G4608" s="1"/>
      <c r="H4608" s="4"/>
    </row>
    <row r="4609" spans="1:8" x14ac:dyDescent="0.15">
      <c r="A4609" s="1"/>
      <c r="F4609" s="1"/>
      <c r="G4609" s="1"/>
      <c r="H4609" s="4"/>
    </row>
    <row r="4610" spans="1:8" x14ac:dyDescent="0.15">
      <c r="A4610" s="1"/>
      <c r="F4610" s="1"/>
      <c r="G4610" s="1"/>
      <c r="H4610" s="4"/>
    </row>
    <row r="4611" spans="1:8" x14ac:dyDescent="0.15">
      <c r="A4611" s="1"/>
      <c r="F4611" s="1"/>
      <c r="G4611" s="1"/>
      <c r="H4611" s="4"/>
    </row>
    <row r="4612" spans="1:8" x14ac:dyDescent="0.15">
      <c r="A4612" s="1"/>
      <c r="F4612" s="1"/>
      <c r="G4612" s="1"/>
      <c r="H4612" s="4"/>
    </row>
    <row r="4613" spans="1:8" x14ac:dyDescent="0.15">
      <c r="A4613" s="1"/>
      <c r="F4613" s="1"/>
      <c r="G4613" s="1"/>
      <c r="H4613" s="4"/>
    </row>
    <row r="4614" spans="1:8" x14ac:dyDescent="0.15">
      <c r="A4614" s="1"/>
      <c r="F4614" s="1"/>
      <c r="G4614" s="1"/>
      <c r="H4614" s="4"/>
    </row>
    <row r="4615" spans="1:8" x14ac:dyDescent="0.15">
      <c r="A4615" s="1"/>
      <c r="F4615" s="1"/>
      <c r="G4615" s="1"/>
      <c r="H4615" s="4"/>
    </row>
    <row r="4616" spans="1:8" x14ac:dyDescent="0.15">
      <c r="A4616" s="1"/>
      <c r="F4616" s="1"/>
      <c r="G4616" s="1"/>
      <c r="H4616" s="4"/>
    </row>
    <row r="4617" spans="1:8" x14ac:dyDescent="0.15">
      <c r="A4617" s="1"/>
      <c r="F4617" s="1"/>
      <c r="G4617" s="1"/>
      <c r="H4617" s="4"/>
    </row>
    <row r="4618" spans="1:8" x14ac:dyDescent="0.15">
      <c r="A4618" s="1"/>
      <c r="F4618" s="1"/>
      <c r="G4618" s="1"/>
      <c r="H4618" s="4"/>
    </row>
    <row r="4619" spans="1:8" x14ac:dyDescent="0.15">
      <c r="A4619" s="1"/>
      <c r="F4619" s="1"/>
      <c r="G4619" s="1"/>
      <c r="H4619" s="4"/>
    </row>
    <row r="4620" spans="1:8" x14ac:dyDescent="0.15">
      <c r="A4620" s="1"/>
      <c r="F4620" s="1"/>
      <c r="G4620" s="1"/>
      <c r="H4620" s="4"/>
    </row>
    <row r="4621" spans="1:8" x14ac:dyDescent="0.15">
      <c r="A4621" s="1"/>
      <c r="F4621" s="1"/>
      <c r="G4621" s="1"/>
      <c r="H4621" s="4"/>
    </row>
    <row r="4622" spans="1:8" x14ac:dyDescent="0.15">
      <c r="A4622" s="1"/>
      <c r="F4622" s="1"/>
      <c r="G4622" s="1"/>
      <c r="H4622" s="4"/>
    </row>
    <row r="4623" spans="1:8" x14ac:dyDescent="0.15">
      <c r="A4623" s="1"/>
      <c r="F4623" s="1"/>
      <c r="G4623" s="1"/>
      <c r="H4623" s="4"/>
    </row>
    <row r="4624" spans="1:8" x14ac:dyDescent="0.15">
      <c r="A4624" s="1"/>
      <c r="F4624" s="1"/>
      <c r="G4624" s="1"/>
      <c r="H4624" s="4"/>
    </row>
    <row r="4625" spans="1:8" x14ac:dyDescent="0.15">
      <c r="A4625" s="1"/>
      <c r="F4625" s="1"/>
      <c r="G4625" s="1"/>
      <c r="H4625" s="4"/>
    </row>
    <row r="4626" spans="1:8" x14ac:dyDescent="0.15">
      <c r="A4626" s="1"/>
      <c r="F4626" s="1"/>
      <c r="G4626" s="1"/>
      <c r="H4626" s="4"/>
    </row>
    <row r="4627" spans="1:8" x14ac:dyDescent="0.15">
      <c r="A4627" s="1"/>
      <c r="F4627" s="1"/>
      <c r="G4627" s="1"/>
      <c r="H4627" s="4"/>
    </row>
    <row r="4628" spans="1:8" x14ac:dyDescent="0.15">
      <c r="A4628" s="1"/>
      <c r="F4628" s="1"/>
      <c r="G4628" s="1"/>
      <c r="H4628" s="4"/>
    </row>
    <row r="4629" spans="1:8" x14ac:dyDescent="0.15">
      <c r="A4629" s="1"/>
      <c r="F4629" s="1"/>
      <c r="G4629" s="1"/>
      <c r="H4629" s="4"/>
    </row>
    <row r="4630" spans="1:8" x14ac:dyDescent="0.15">
      <c r="A4630" s="1"/>
      <c r="F4630" s="1"/>
      <c r="G4630" s="1"/>
      <c r="H4630" s="4"/>
    </row>
    <row r="4631" spans="1:8" x14ac:dyDescent="0.15">
      <c r="A4631" s="1"/>
      <c r="F4631" s="1"/>
      <c r="G4631" s="1"/>
      <c r="H4631" s="4"/>
    </row>
    <row r="4632" spans="1:8" x14ac:dyDescent="0.15">
      <c r="A4632" s="1"/>
      <c r="F4632" s="1"/>
      <c r="G4632" s="1"/>
      <c r="H4632" s="4"/>
    </row>
    <row r="4633" spans="1:8" x14ac:dyDescent="0.15">
      <c r="A4633" s="1"/>
      <c r="F4633" s="1"/>
      <c r="G4633" s="1"/>
      <c r="H4633" s="4"/>
    </row>
    <row r="4634" spans="1:8" x14ac:dyDescent="0.15">
      <c r="A4634" s="1"/>
      <c r="F4634" s="1"/>
      <c r="G4634" s="1"/>
      <c r="H4634" s="4"/>
    </row>
    <row r="4635" spans="1:8" x14ac:dyDescent="0.15">
      <c r="A4635" s="1"/>
      <c r="F4635" s="1"/>
      <c r="G4635" s="1"/>
      <c r="H4635" s="4"/>
    </row>
    <row r="4636" spans="1:8" x14ac:dyDescent="0.15">
      <c r="A4636" s="1"/>
      <c r="F4636" s="1"/>
      <c r="G4636" s="1"/>
      <c r="H4636" s="4"/>
    </row>
    <row r="4637" spans="1:8" x14ac:dyDescent="0.15">
      <c r="A4637" s="1"/>
      <c r="F4637" s="1"/>
      <c r="G4637" s="1"/>
      <c r="H4637" s="4"/>
    </row>
    <row r="4638" spans="1:8" x14ac:dyDescent="0.15">
      <c r="A4638" s="1"/>
      <c r="F4638" s="1"/>
      <c r="G4638" s="1"/>
      <c r="H4638" s="4"/>
    </row>
    <row r="4639" spans="1:8" x14ac:dyDescent="0.15">
      <c r="A4639" s="1"/>
      <c r="F4639" s="1"/>
      <c r="G4639" s="1"/>
      <c r="H4639" s="4"/>
    </row>
    <row r="4640" spans="1:8" x14ac:dyDescent="0.15">
      <c r="A4640" s="1"/>
      <c r="F4640" s="1"/>
      <c r="G4640" s="1"/>
      <c r="H4640" s="4"/>
    </row>
    <row r="4641" spans="1:8" x14ac:dyDescent="0.15">
      <c r="A4641" s="1"/>
      <c r="F4641" s="1"/>
      <c r="G4641" s="1"/>
      <c r="H4641" s="4"/>
    </row>
    <row r="4642" spans="1:8" x14ac:dyDescent="0.15">
      <c r="A4642" s="1"/>
      <c r="F4642" s="1"/>
      <c r="G4642" s="1"/>
      <c r="H4642" s="4"/>
    </row>
    <row r="4643" spans="1:8" x14ac:dyDescent="0.15">
      <c r="A4643" s="1"/>
      <c r="F4643" s="1"/>
      <c r="G4643" s="1"/>
      <c r="H4643" s="4"/>
    </row>
    <row r="4644" spans="1:8" x14ac:dyDescent="0.15">
      <c r="A4644" s="1"/>
      <c r="F4644" s="1"/>
      <c r="G4644" s="1"/>
      <c r="H4644" s="4"/>
    </row>
    <row r="4645" spans="1:8" x14ac:dyDescent="0.15">
      <c r="A4645" s="1"/>
      <c r="F4645" s="1"/>
      <c r="G4645" s="1"/>
      <c r="H4645" s="4"/>
    </row>
    <row r="4646" spans="1:8" x14ac:dyDescent="0.15">
      <c r="A4646" s="1"/>
      <c r="F4646" s="1"/>
      <c r="G4646" s="1"/>
      <c r="H4646" s="4"/>
    </row>
    <row r="4647" spans="1:8" x14ac:dyDescent="0.15">
      <c r="A4647" s="1"/>
      <c r="F4647" s="1"/>
      <c r="G4647" s="1"/>
      <c r="H4647" s="4"/>
    </row>
    <row r="4648" spans="1:8" x14ac:dyDescent="0.15">
      <c r="A4648" s="1"/>
      <c r="F4648" s="1"/>
      <c r="G4648" s="1"/>
      <c r="H4648" s="4"/>
    </row>
    <row r="4649" spans="1:8" x14ac:dyDescent="0.15">
      <c r="A4649" s="1"/>
      <c r="F4649" s="1"/>
      <c r="G4649" s="1"/>
      <c r="H4649" s="4"/>
    </row>
    <row r="4650" spans="1:8" x14ac:dyDescent="0.15">
      <c r="A4650" s="1"/>
      <c r="F4650" s="1"/>
      <c r="G4650" s="1"/>
      <c r="H4650" s="4"/>
    </row>
    <row r="4651" spans="1:8" x14ac:dyDescent="0.15">
      <c r="A4651" s="1"/>
      <c r="F4651" s="1"/>
      <c r="G4651" s="1"/>
      <c r="H4651" s="4"/>
    </row>
    <row r="4652" spans="1:8" x14ac:dyDescent="0.15">
      <c r="A4652" s="1"/>
      <c r="F4652" s="1"/>
      <c r="G4652" s="1"/>
      <c r="H4652" s="4"/>
    </row>
    <row r="4653" spans="1:8" x14ac:dyDescent="0.15">
      <c r="A4653" s="1"/>
      <c r="F4653" s="1"/>
      <c r="G4653" s="1"/>
      <c r="H4653" s="4"/>
    </row>
    <row r="4654" spans="1:8" x14ac:dyDescent="0.15">
      <c r="A4654" s="1"/>
      <c r="F4654" s="1"/>
      <c r="G4654" s="1"/>
      <c r="H4654" s="4"/>
    </row>
    <row r="4655" spans="1:8" x14ac:dyDescent="0.15">
      <c r="A4655" s="1"/>
      <c r="F4655" s="1"/>
      <c r="G4655" s="1"/>
      <c r="H4655" s="4"/>
    </row>
    <row r="4656" spans="1:8" x14ac:dyDescent="0.15">
      <c r="A4656" s="1"/>
      <c r="F4656" s="1"/>
      <c r="G4656" s="1"/>
      <c r="H4656" s="4"/>
    </row>
    <row r="4657" spans="1:8" x14ac:dyDescent="0.15">
      <c r="A4657" s="1"/>
      <c r="F4657" s="1"/>
      <c r="G4657" s="1"/>
      <c r="H4657" s="4"/>
    </row>
    <row r="4658" spans="1:8" x14ac:dyDescent="0.15">
      <c r="A4658" s="1"/>
      <c r="F4658" s="1"/>
      <c r="G4658" s="1"/>
      <c r="H4658" s="4"/>
    </row>
    <row r="4659" spans="1:8" x14ac:dyDescent="0.15">
      <c r="A4659" s="1"/>
      <c r="F4659" s="1"/>
      <c r="G4659" s="1"/>
      <c r="H4659" s="4"/>
    </row>
    <row r="4660" spans="1:8" x14ac:dyDescent="0.15">
      <c r="A4660" s="1"/>
      <c r="F4660" s="1"/>
      <c r="G4660" s="1"/>
      <c r="H4660" s="4"/>
    </row>
    <row r="4661" spans="1:8" x14ac:dyDescent="0.15">
      <c r="A4661" s="1"/>
      <c r="F4661" s="1"/>
      <c r="G4661" s="1"/>
      <c r="H4661" s="4"/>
    </row>
    <row r="4662" spans="1:8" x14ac:dyDescent="0.15">
      <c r="A4662" s="1"/>
      <c r="F4662" s="1"/>
      <c r="G4662" s="1"/>
      <c r="H4662" s="4"/>
    </row>
    <row r="4663" spans="1:8" x14ac:dyDescent="0.15">
      <c r="A4663" s="1"/>
      <c r="F4663" s="1"/>
      <c r="G4663" s="1"/>
      <c r="H4663" s="4"/>
    </row>
    <row r="4664" spans="1:8" x14ac:dyDescent="0.15">
      <c r="A4664" s="1"/>
      <c r="F4664" s="1"/>
      <c r="G4664" s="1"/>
      <c r="H4664" s="4"/>
    </row>
    <row r="4665" spans="1:8" x14ac:dyDescent="0.15">
      <c r="A4665" s="1"/>
      <c r="F4665" s="1"/>
      <c r="G4665" s="1"/>
      <c r="H4665" s="4"/>
    </row>
    <row r="4666" spans="1:8" x14ac:dyDescent="0.15">
      <c r="A4666" s="1"/>
      <c r="F4666" s="1"/>
      <c r="G4666" s="1"/>
      <c r="H4666" s="4"/>
    </row>
    <row r="4667" spans="1:8" x14ac:dyDescent="0.15">
      <c r="A4667" s="1"/>
      <c r="F4667" s="1"/>
      <c r="G4667" s="1"/>
      <c r="H4667" s="4"/>
    </row>
    <row r="4668" spans="1:8" x14ac:dyDescent="0.15">
      <c r="A4668" s="1"/>
      <c r="F4668" s="1"/>
      <c r="G4668" s="1"/>
      <c r="H4668" s="4"/>
    </row>
    <row r="4669" spans="1:8" x14ac:dyDescent="0.15">
      <c r="A4669" s="1"/>
      <c r="F4669" s="1"/>
      <c r="G4669" s="1"/>
      <c r="H4669" s="4"/>
    </row>
    <row r="4670" spans="1:8" x14ac:dyDescent="0.15">
      <c r="A4670" s="1"/>
      <c r="F4670" s="1"/>
      <c r="G4670" s="1"/>
      <c r="H4670" s="4"/>
    </row>
    <row r="4671" spans="1:8" x14ac:dyDescent="0.15">
      <c r="A4671" s="1"/>
      <c r="F4671" s="1"/>
      <c r="G4671" s="1"/>
      <c r="H4671" s="4"/>
    </row>
    <row r="4672" spans="1:8" x14ac:dyDescent="0.15">
      <c r="A4672" s="1"/>
      <c r="F4672" s="1"/>
      <c r="G4672" s="1"/>
      <c r="H4672" s="4"/>
    </row>
    <row r="4673" spans="1:8" x14ac:dyDescent="0.15">
      <c r="A4673" s="1"/>
      <c r="F4673" s="1"/>
      <c r="G4673" s="1"/>
      <c r="H4673" s="4"/>
    </row>
    <row r="4674" spans="1:8" x14ac:dyDescent="0.15">
      <c r="A4674" s="1"/>
      <c r="F4674" s="1"/>
      <c r="G4674" s="1"/>
      <c r="H4674" s="4"/>
    </row>
    <row r="4675" spans="1:8" x14ac:dyDescent="0.15">
      <c r="A4675" s="1"/>
      <c r="F4675" s="1"/>
      <c r="G4675" s="1"/>
      <c r="H4675" s="4"/>
    </row>
    <row r="4676" spans="1:8" x14ac:dyDescent="0.15">
      <c r="A4676" s="1"/>
      <c r="F4676" s="1"/>
      <c r="G4676" s="1"/>
      <c r="H4676" s="4"/>
    </row>
    <row r="4677" spans="1:8" x14ac:dyDescent="0.15">
      <c r="A4677" s="1"/>
      <c r="F4677" s="1"/>
      <c r="G4677" s="1"/>
      <c r="H4677" s="4"/>
    </row>
    <row r="4678" spans="1:8" x14ac:dyDescent="0.15">
      <c r="A4678" s="1"/>
      <c r="F4678" s="1"/>
      <c r="G4678" s="1"/>
      <c r="H4678" s="4"/>
    </row>
    <row r="4679" spans="1:8" x14ac:dyDescent="0.15">
      <c r="A4679" s="1"/>
      <c r="F4679" s="1"/>
      <c r="G4679" s="1"/>
      <c r="H4679" s="4"/>
    </row>
    <row r="4680" spans="1:8" x14ac:dyDescent="0.15">
      <c r="A4680" s="1"/>
      <c r="F4680" s="1"/>
      <c r="G4680" s="1"/>
      <c r="H4680" s="4"/>
    </row>
    <row r="4681" spans="1:8" x14ac:dyDescent="0.15">
      <c r="A4681" s="1"/>
      <c r="F4681" s="1"/>
      <c r="G4681" s="1"/>
      <c r="H4681" s="4"/>
    </row>
    <row r="4682" spans="1:8" x14ac:dyDescent="0.15">
      <c r="A4682" s="1"/>
      <c r="F4682" s="1"/>
      <c r="G4682" s="1"/>
      <c r="H4682" s="4"/>
    </row>
    <row r="4683" spans="1:8" x14ac:dyDescent="0.15">
      <c r="A4683" s="1"/>
      <c r="F4683" s="1"/>
      <c r="G4683" s="1"/>
      <c r="H4683" s="4"/>
    </row>
    <row r="4684" spans="1:8" x14ac:dyDescent="0.15">
      <c r="A4684" s="1"/>
      <c r="F4684" s="1"/>
      <c r="G4684" s="1"/>
      <c r="H4684" s="4"/>
    </row>
    <row r="4685" spans="1:8" x14ac:dyDescent="0.15">
      <c r="A4685" s="1"/>
      <c r="F4685" s="1"/>
      <c r="G4685" s="1"/>
      <c r="H4685" s="4"/>
    </row>
    <row r="4686" spans="1:8" x14ac:dyDescent="0.15">
      <c r="A4686" s="1"/>
      <c r="F4686" s="1"/>
      <c r="G4686" s="1"/>
      <c r="H4686" s="4"/>
    </row>
    <row r="4687" spans="1:8" x14ac:dyDescent="0.15">
      <c r="A4687" s="1"/>
      <c r="F4687" s="1"/>
      <c r="G4687" s="1"/>
      <c r="H4687" s="4"/>
    </row>
    <row r="4688" spans="1:8" x14ac:dyDescent="0.15">
      <c r="A4688" s="1"/>
      <c r="F4688" s="1"/>
      <c r="G4688" s="1"/>
      <c r="H4688" s="4"/>
    </row>
    <row r="4689" spans="1:8" x14ac:dyDescent="0.15">
      <c r="A4689" s="1"/>
      <c r="F4689" s="1"/>
      <c r="G4689" s="1"/>
      <c r="H4689" s="4"/>
    </row>
    <row r="4690" spans="1:8" x14ac:dyDescent="0.15">
      <c r="A4690" s="1"/>
      <c r="F4690" s="1"/>
      <c r="G4690" s="1"/>
      <c r="H4690" s="4"/>
    </row>
    <row r="4691" spans="1:8" x14ac:dyDescent="0.15">
      <c r="A4691" s="1"/>
      <c r="F4691" s="1"/>
      <c r="G4691" s="1"/>
      <c r="H4691" s="4"/>
    </row>
    <row r="4692" spans="1:8" x14ac:dyDescent="0.15">
      <c r="A4692" s="1"/>
      <c r="F4692" s="1"/>
      <c r="G4692" s="1"/>
      <c r="H4692" s="4"/>
    </row>
    <row r="4693" spans="1:8" x14ac:dyDescent="0.15">
      <c r="A4693" s="1"/>
      <c r="F4693" s="1"/>
      <c r="G4693" s="1"/>
      <c r="H4693" s="4"/>
    </row>
    <row r="4694" spans="1:8" x14ac:dyDescent="0.15">
      <c r="A4694" s="1"/>
      <c r="F4694" s="1"/>
      <c r="G4694" s="1"/>
      <c r="H4694" s="4"/>
    </row>
    <row r="4695" spans="1:8" x14ac:dyDescent="0.15">
      <c r="A4695" s="1"/>
      <c r="F4695" s="1"/>
      <c r="G4695" s="1"/>
      <c r="H4695" s="4"/>
    </row>
    <row r="4696" spans="1:8" x14ac:dyDescent="0.15">
      <c r="A4696" s="1"/>
      <c r="F4696" s="1"/>
      <c r="G4696" s="1"/>
      <c r="H4696" s="4"/>
    </row>
    <row r="4697" spans="1:8" x14ac:dyDescent="0.15">
      <c r="A4697" s="1"/>
      <c r="F4697" s="1"/>
      <c r="G4697" s="1"/>
      <c r="H4697" s="4"/>
    </row>
    <row r="4698" spans="1:8" x14ac:dyDescent="0.15">
      <c r="A4698" s="1"/>
      <c r="F4698" s="1"/>
      <c r="G4698" s="1"/>
      <c r="H4698" s="4"/>
    </row>
    <row r="4699" spans="1:8" x14ac:dyDescent="0.15">
      <c r="A4699" s="1"/>
      <c r="F4699" s="1"/>
      <c r="G4699" s="1"/>
      <c r="H4699" s="4"/>
    </row>
    <row r="4700" spans="1:8" x14ac:dyDescent="0.15">
      <c r="A4700" s="1"/>
      <c r="F4700" s="1"/>
      <c r="G4700" s="1"/>
      <c r="H4700" s="4"/>
    </row>
    <row r="4701" spans="1:8" x14ac:dyDescent="0.15">
      <c r="A4701" s="1"/>
      <c r="F4701" s="1"/>
      <c r="G4701" s="1"/>
      <c r="H4701" s="4"/>
    </row>
    <row r="4702" spans="1:8" x14ac:dyDescent="0.15">
      <c r="A4702" s="1"/>
      <c r="F4702" s="1"/>
      <c r="G4702" s="1"/>
      <c r="H4702" s="4"/>
    </row>
    <row r="4703" spans="1:8" x14ac:dyDescent="0.15">
      <c r="A4703" s="1"/>
      <c r="F4703" s="1"/>
      <c r="G4703" s="1"/>
      <c r="H4703" s="4"/>
    </row>
    <row r="4704" spans="1:8" x14ac:dyDescent="0.15">
      <c r="A4704" s="1"/>
      <c r="F4704" s="1"/>
      <c r="G4704" s="1"/>
      <c r="H4704" s="4"/>
    </row>
    <row r="4705" spans="1:8" x14ac:dyDescent="0.15">
      <c r="A4705" s="1"/>
      <c r="F4705" s="1"/>
      <c r="G4705" s="1"/>
      <c r="H4705" s="4"/>
    </row>
    <row r="4706" spans="1:8" x14ac:dyDescent="0.15">
      <c r="A4706" s="1"/>
      <c r="F4706" s="1"/>
      <c r="G4706" s="1"/>
      <c r="H4706" s="4"/>
    </row>
    <row r="4707" spans="1:8" x14ac:dyDescent="0.15">
      <c r="A4707" s="1"/>
      <c r="F4707" s="1"/>
      <c r="G4707" s="1"/>
      <c r="H4707" s="4"/>
    </row>
    <row r="4708" spans="1:8" x14ac:dyDescent="0.15">
      <c r="A4708" s="1"/>
      <c r="F4708" s="1"/>
      <c r="G4708" s="1"/>
      <c r="H4708" s="4"/>
    </row>
    <row r="4709" spans="1:8" x14ac:dyDescent="0.15">
      <c r="A4709" s="1"/>
      <c r="F4709" s="1"/>
      <c r="G4709" s="1"/>
      <c r="H4709" s="4"/>
    </row>
    <row r="4710" spans="1:8" x14ac:dyDescent="0.15">
      <c r="A4710" s="1"/>
      <c r="F4710" s="1"/>
      <c r="G4710" s="1"/>
      <c r="H4710" s="4"/>
    </row>
    <row r="4711" spans="1:8" x14ac:dyDescent="0.15">
      <c r="A4711" s="1"/>
      <c r="F4711" s="1"/>
      <c r="G4711" s="1"/>
      <c r="H4711" s="4"/>
    </row>
    <row r="4712" spans="1:8" x14ac:dyDescent="0.15">
      <c r="A4712" s="1"/>
      <c r="F4712" s="1"/>
      <c r="G4712" s="1"/>
      <c r="H4712" s="4"/>
    </row>
    <row r="4713" spans="1:8" x14ac:dyDescent="0.15">
      <c r="A4713" s="1"/>
      <c r="F4713" s="1"/>
      <c r="G4713" s="1"/>
      <c r="H4713" s="4"/>
    </row>
    <row r="4714" spans="1:8" x14ac:dyDescent="0.15">
      <c r="A4714" s="1"/>
      <c r="F4714" s="1"/>
      <c r="G4714" s="1"/>
      <c r="H4714" s="4"/>
    </row>
    <row r="4715" spans="1:8" x14ac:dyDescent="0.15">
      <c r="A4715" s="1"/>
      <c r="F4715" s="1"/>
      <c r="G4715" s="1"/>
      <c r="H4715" s="4"/>
    </row>
    <row r="4716" spans="1:8" x14ac:dyDescent="0.15">
      <c r="A4716" s="1"/>
      <c r="F4716" s="1"/>
      <c r="G4716" s="1"/>
      <c r="H4716" s="4"/>
    </row>
    <row r="4717" spans="1:8" x14ac:dyDescent="0.15">
      <c r="A4717" s="1"/>
      <c r="F4717" s="1"/>
      <c r="G4717" s="1"/>
      <c r="H4717" s="4"/>
    </row>
    <row r="4718" spans="1:8" x14ac:dyDescent="0.15">
      <c r="A4718" s="1"/>
      <c r="F4718" s="1"/>
      <c r="G4718" s="1"/>
      <c r="H4718" s="4"/>
    </row>
    <row r="4719" spans="1:8" x14ac:dyDescent="0.15">
      <c r="A4719" s="1"/>
      <c r="F4719" s="1"/>
      <c r="G4719" s="1"/>
      <c r="H4719" s="4"/>
    </row>
    <row r="4720" spans="1:8" x14ac:dyDescent="0.15">
      <c r="A4720" s="1"/>
      <c r="F4720" s="1"/>
      <c r="G4720" s="1"/>
      <c r="H4720" s="4"/>
    </row>
    <row r="4721" spans="1:8" x14ac:dyDescent="0.15">
      <c r="A4721" s="1"/>
      <c r="F4721" s="1"/>
      <c r="G4721" s="1"/>
      <c r="H4721" s="4"/>
    </row>
    <row r="4722" spans="1:8" x14ac:dyDescent="0.15">
      <c r="A4722" s="1"/>
      <c r="F4722" s="1"/>
      <c r="G4722" s="1"/>
      <c r="H4722" s="4"/>
    </row>
    <row r="4723" spans="1:8" x14ac:dyDescent="0.15">
      <c r="A4723" s="1"/>
      <c r="F4723" s="1"/>
      <c r="G4723" s="1"/>
      <c r="H4723" s="4"/>
    </row>
    <row r="4724" spans="1:8" x14ac:dyDescent="0.15">
      <c r="A4724" s="1"/>
      <c r="F4724" s="1"/>
      <c r="G4724" s="1"/>
      <c r="H4724" s="4"/>
    </row>
    <row r="4725" spans="1:8" x14ac:dyDescent="0.15">
      <c r="A4725" s="1"/>
      <c r="F4725" s="1"/>
      <c r="G4725" s="1"/>
      <c r="H4725" s="4"/>
    </row>
    <row r="4726" spans="1:8" x14ac:dyDescent="0.15">
      <c r="A4726" s="1"/>
      <c r="F4726" s="1"/>
      <c r="G4726" s="1"/>
      <c r="H4726" s="4"/>
    </row>
    <row r="4727" spans="1:8" x14ac:dyDescent="0.15">
      <c r="A4727" s="1"/>
      <c r="F4727" s="1"/>
      <c r="G4727" s="1"/>
      <c r="H4727" s="4"/>
    </row>
    <row r="4728" spans="1:8" x14ac:dyDescent="0.15">
      <c r="A4728" s="1"/>
      <c r="F4728" s="1"/>
      <c r="G4728" s="1"/>
      <c r="H4728" s="4"/>
    </row>
    <row r="4729" spans="1:8" x14ac:dyDescent="0.15">
      <c r="A4729" s="1"/>
      <c r="F4729" s="1"/>
      <c r="G4729" s="1"/>
      <c r="H4729" s="4"/>
    </row>
    <row r="4730" spans="1:8" x14ac:dyDescent="0.15">
      <c r="A4730" s="1"/>
      <c r="F4730" s="1"/>
      <c r="G4730" s="1"/>
      <c r="H4730" s="4"/>
    </row>
    <row r="4731" spans="1:8" x14ac:dyDescent="0.15">
      <c r="A4731" s="1"/>
      <c r="F4731" s="1"/>
      <c r="G4731" s="1"/>
      <c r="H4731" s="4"/>
    </row>
    <row r="4732" spans="1:8" x14ac:dyDescent="0.15">
      <c r="A4732" s="1"/>
      <c r="F4732" s="1"/>
      <c r="G4732" s="1"/>
      <c r="H4732" s="4"/>
    </row>
    <row r="4733" spans="1:8" x14ac:dyDescent="0.15">
      <c r="A4733" s="1"/>
      <c r="F4733" s="1"/>
      <c r="G4733" s="1"/>
      <c r="H4733" s="4"/>
    </row>
    <row r="4734" spans="1:8" x14ac:dyDescent="0.15">
      <c r="A4734" s="1"/>
      <c r="F4734" s="1"/>
      <c r="G4734" s="1"/>
      <c r="H4734" s="4"/>
    </row>
    <row r="4735" spans="1:8" x14ac:dyDescent="0.15">
      <c r="A4735" s="1"/>
      <c r="F4735" s="1"/>
      <c r="G4735" s="1"/>
      <c r="H4735" s="4"/>
    </row>
    <row r="4736" spans="1:8" x14ac:dyDescent="0.15">
      <c r="A4736" s="1"/>
      <c r="F4736" s="1"/>
      <c r="G4736" s="1"/>
      <c r="H4736" s="4"/>
    </row>
    <row r="4737" spans="1:8" x14ac:dyDescent="0.15">
      <c r="A4737" s="1"/>
      <c r="F4737" s="1"/>
      <c r="G4737" s="1"/>
      <c r="H4737" s="4"/>
    </row>
    <row r="4738" spans="1:8" x14ac:dyDescent="0.15">
      <c r="A4738" s="1"/>
      <c r="F4738" s="1"/>
      <c r="G4738" s="1"/>
      <c r="H4738" s="4"/>
    </row>
    <row r="4739" spans="1:8" x14ac:dyDescent="0.15">
      <c r="A4739" s="1"/>
      <c r="F4739" s="1"/>
      <c r="G4739" s="1"/>
      <c r="H4739" s="4"/>
    </row>
    <row r="4740" spans="1:8" x14ac:dyDescent="0.15">
      <c r="A4740" s="1"/>
      <c r="F4740" s="1"/>
      <c r="G4740" s="1"/>
      <c r="H4740" s="4"/>
    </row>
    <row r="4741" spans="1:8" x14ac:dyDescent="0.15">
      <c r="A4741" s="1"/>
      <c r="F4741" s="1"/>
      <c r="G4741" s="1"/>
      <c r="H4741" s="4"/>
    </row>
    <row r="4742" spans="1:8" x14ac:dyDescent="0.15">
      <c r="A4742" s="1"/>
      <c r="F4742" s="1"/>
      <c r="G4742" s="1"/>
      <c r="H4742" s="4"/>
    </row>
    <row r="4743" spans="1:8" x14ac:dyDescent="0.15">
      <c r="A4743" s="1"/>
      <c r="F4743" s="1"/>
      <c r="G4743" s="1"/>
      <c r="H4743" s="4"/>
    </row>
    <row r="4744" spans="1:8" x14ac:dyDescent="0.15">
      <c r="A4744" s="1"/>
      <c r="F4744" s="1"/>
      <c r="G4744" s="1"/>
      <c r="H4744" s="4"/>
    </row>
    <row r="4745" spans="1:8" x14ac:dyDescent="0.15">
      <c r="A4745" s="1"/>
      <c r="F4745" s="1"/>
      <c r="G4745" s="1"/>
      <c r="H4745" s="4"/>
    </row>
    <row r="4746" spans="1:8" x14ac:dyDescent="0.15">
      <c r="A4746" s="1"/>
      <c r="F4746" s="1"/>
      <c r="G4746" s="1"/>
      <c r="H4746" s="4"/>
    </row>
    <row r="4747" spans="1:8" x14ac:dyDescent="0.15">
      <c r="A4747" s="1"/>
      <c r="F4747" s="1"/>
      <c r="G4747" s="1"/>
      <c r="H4747" s="4"/>
    </row>
    <row r="4748" spans="1:8" x14ac:dyDescent="0.15">
      <c r="A4748" s="1"/>
      <c r="F4748" s="1"/>
      <c r="G4748" s="1"/>
      <c r="H4748" s="4"/>
    </row>
    <row r="4749" spans="1:8" x14ac:dyDescent="0.15">
      <c r="A4749" s="1"/>
      <c r="F4749" s="1"/>
      <c r="G4749" s="1"/>
      <c r="H4749" s="4"/>
    </row>
    <row r="4750" spans="1:8" x14ac:dyDescent="0.15">
      <c r="A4750" s="1"/>
      <c r="F4750" s="1"/>
      <c r="G4750" s="1"/>
      <c r="H4750" s="4"/>
    </row>
    <row r="4751" spans="1:8" x14ac:dyDescent="0.15">
      <c r="A4751" s="1"/>
      <c r="F4751" s="1"/>
      <c r="G4751" s="1"/>
      <c r="H4751" s="4"/>
    </row>
    <row r="4752" spans="1:8" x14ac:dyDescent="0.15">
      <c r="A4752" s="1"/>
      <c r="F4752" s="1"/>
      <c r="G4752" s="1"/>
      <c r="H4752" s="4"/>
    </row>
    <row r="4753" spans="1:8" x14ac:dyDescent="0.15">
      <c r="A4753" s="1"/>
      <c r="F4753" s="1"/>
      <c r="G4753" s="1"/>
      <c r="H4753" s="4"/>
    </row>
    <row r="4754" spans="1:8" x14ac:dyDescent="0.15">
      <c r="A4754" s="1"/>
      <c r="F4754" s="1"/>
      <c r="G4754" s="1"/>
      <c r="H4754" s="4"/>
    </row>
    <row r="4755" spans="1:8" x14ac:dyDescent="0.15">
      <c r="A4755" s="1"/>
      <c r="F4755" s="1"/>
      <c r="G4755" s="1"/>
      <c r="H4755" s="4"/>
    </row>
    <row r="4756" spans="1:8" x14ac:dyDescent="0.15">
      <c r="A4756" s="1"/>
      <c r="F4756" s="1"/>
      <c r="G4756" s="1"/>
      <c r="H4756" s="4"/>
    </row>
    <row r="4757" spans="1:8" x14ac:dyDescent="0.15">
      <c r="A4757" s="1"/>
      <c r="F4757" s="1"/>
      <c r="G4757" s="1"/>
      <c r="H4757" s="4"/>
    </row>
    <row r="4758" spans="1:8" x14ac:dyDescent="0.15">
      <c r="A4758" s="1"/>
      <c r="F4758" s="1"/>
      <c r="G4758" s="1"/>
      <c r="H4758" s="4"/>
    </row>
    <row r="4759" spans="1:8" x14ac:dyDescent="0.15">
      <c r="A4759" s="1"/>
      <c r="F4759" s="1"/>
      <c r="G4759" s="1"/>
      <c r="H4759" s="4"/>
    </row>
    <row r="4760" spans="1:8" x14ac:dyDescent="0.15">
      <c r="A4760" s="1"/>
      <c r="F4760" s="1"/>
      <c r="G4760" s="1"/>
      <c r="H4760" s="4"/>
    </row>
    <row r="4761" spans="1:8" x14ac:dyDescent="0.15">
      <c r="A4761" s="1"/>
      <c r="F4761" s="1"/>
      <c r="G4761" s="1"/>
      <c r="H4761" s="4"/>
    </row>
    <row r="4762" spans="1:8" x14ac:dyDescent="0.15">
      <c r="A4762" s="1"/>
      <c r="F4762" s="1"/>
      <c r="G4762" s="1"/>
      <c r="H4762" s="4"/>
    </row>
    <row r="4763" spans="1:8" x14ac:dyDescent="0.15">
      <c r="A4763" s="1"/>
      <c r="F4763" s="1"/>
      <c r="G4763" s="1"/>
      <c r="H4763" s="4"/>
    </row>
    <row r="4764" spans="1:8" x14ac:dyDescent="0.15">
      <c r="A4764" s="1"/>
      <c r="F4764" s="1"/>
      <c r="G4764" s="1"/>
      <c r="H4764" s="4"/>
    </row>
    <row r="4765" spans="1:8" x14ac:dyDescent="0.15">
      <c r="A4765" s="1"/>
      <c r="F4765" s="1"/>
      <c r="G4765" s="1"/>
      <c r="H4765" s="4"/>
    </row>
    <row r="4766" spans="1:8" x14ac:dyDescent="0.15">
      <c r="A4766" s="1"/>
      <c r="F4766" s="1"/>
      <c r="G4766" s="1"/>
      <c r="H4766" s="4"/>
    </row>
    <row r="4767" spans="1:8" x14ac:dyDescent="0.15">
      <c r="A4767" s="1"/>
      <c r="F4767" s="1"/>
      <c r="G4767" s="1"/>
      <c r="H4767" s="4"/>
    </row>
    <row r="4768" spans="1:8" x14ac:dyDescent="0.15">
      <c r="A4768" s="1"/>
      <c r="F4768" s="1"/>
      <c r="G4768" s="1"/>
      <c r="H4768" s="4"/>
    </row>
    <row r="4769" spans="1:8" x14ac:dyDescent="0.15">
      <c r="A4769" s="1"/>
      <c r="F4769" s="1"/>
      <c r="G4769" s="1"/>
      <c r="H4769" s="4"/>
    </row>
    <row r="4770" spans="1:8" x14ac:dyDescent="0.15">
      <c r="A4770" s="1"/>
      <c r="F4770" s="1"/>
      <c r="G4770" s="1"/>
      <c r="H4770" s="4"/>
    </row>
    <row r="4771" spans="1:8" x14ac:dyDescent="0.15">
      <c r="A4771" s="1"/>
      <c r="F4771" s="1"/>
      <c r="G4771" s="1"/>
      <c r="H4771" s="4"/>
    </row>
    <row r="4772" spans="1:8" x14ac:dyDescent="0.15">
      <c r="A4772" s="1"/>
      <c r="F4772" s="1"/>
      <c r="G4772" s="1"/>
      <c r="H4772" s="4"/>
    </row>
    <row r="4773" spans="1:8" x14ac:dyDescent="0.15">
      <c r="A4773" s="1"/>
      <c r="F4773" s="1"/>
      <c r="G4773" s="1"/>
      <c r="H4773" s="4"/>
    </row>
    <row r="4774" spans="1:8" x14ac:dyDescent="0.15">
      <c r="A4774" s="1"/>
      <c r="F4774" s="1"/>
      <c r="G4774" s="1"/>
      <c r="H4774" s="4"/>
    </row>
    <row r="4775" spans="1:8" x14ac:dyDescent="0.15">
      <c r="A4775" s="1"/>
      <c r="F4775" s="1"/>
      <c r="G4775" s="1"/>
      <c r="H4775" s="4"/>
    </row>
    <row r="4776" spans="1:8" x14ac:dyDescent="0.15">
      <c r="A4776" s="1"/>
      <c r="F4776" s="1"/>
      <c r="G4776" s="1"/>
      <c r="H4776" s="4"/>
    </row>
    <row r="4777" spans="1:8" x14ac:dyDescent="0.15">
      <c r="A4777" s="1"/>
      <c r="F4777" s="1"/>
      <c r="G4777" s="1"/>
      <c r="H4777" s="4"/>
    </row>
    <row r="4778" spans="1:8" x14ac:dyDescent="0.15">
      <c r="A4778" s="1"/>
      <c r="F4778" s="1"/>
      <c r="G4778" s="1"/>
      <c r="H4778" s="4"/>
    </row>
    <row r="4779" spans="1:8" x14ac:dyDescent="0.15">
      <c r="A4779" s="1"/>
      <c r="F4779" s="1"/>
      <c r="G4779" s="1"/>
      <c r="H4779" s="4"/>
    </row>
    <row r="4780" spans="1:8" x14ac:dyDescent="0.15">
      <c r="A4780" s="1"/>
      <c r="F4780" s="1"/>
      <c r="G4780" s="1"/>
      <c r="H4780" s="4"/>
    </row>
    <row r="4781" spans="1:8" x14ac:dyDescent="0.15">
      <c r="A4781" s="1"/>
      <c r="F4781" s="1"/>
      <c r="G4781" s="1"/>
      <c r="H4781" s="4"/>
    </row>
    <row r="4782" spans="1:8" x14ac:dyDescent="0.15">
      <c r="A4782" s="1"/>
      <c r="F4782" s="1"/>
      <c r="G4782" s="1"/>
      <c r="H4782" s="4"/>
    </row>
    <row r="4783" spans="1:8" x14ac:dyDescent="0.15">
      <c r="A4783" s="1"/>
      <c r="F4783" s="1"/>
      <c r="G4783" s="1"/>
      <c r="H4783" s="4"/>
    </row>
    <row r="4784" spans="1:8" x14ac:dyDescent="0.15">
      <c r="A4784" s="1"/>
      <c r="F4784" s="1"/>
      <c r="G4784" s="1"/>
      <c r="H4784" s="4"/>
    </row>
    <row r="4785" spans="1:8" x14ac:dyDescent="0.15">
      <c r="A4785" s="1"/>
      <c r="F4785" s="1"/>
      <c r="G4785" s="1"/>
      <c r="H4785" s="4"/>
    </row>
    <row r="4786" spans="1:8" x14ac:dyDescent="0.15">
      <c r="A4786" s="1"/>
      <c r="F4786" s="1"/>
      <c r="G4786" s="1"/>
      <c r="H4786" s="4"/>
    </row>
    <row r="4787" spans="1:8" x14ac:dyDescent="0.15">
      <c r="A4787" s="1"/>
      <c r="F4787" s="1"/>
      <c r="G4787" s="1"/>
      <c r="H4787" s="4"/>
    </row>
    <row r="4788" spans="1:8" x14ac:dyDescent="0.15">
      <c r="A4788" s="1"/>
      <c r="F4788" s="1"/>
      <c r="G4788" s="1"/>
      <c r="H4788" s="4"/>
    </row>
    <row r="4789" spans="1:8" x14ac:dyDescent="0.15">
      <c r="A4789" s="1"/>
      <c r="F4789" s="1"/>
      <c r="G4789" s="1"/>
      <c r="H4789" s="4"/>
    </row>
    <row r="4790" spans="1:8" x14ac:dyDescent="0.15">
      <c r="A4790" s="1"/>
      <c r="F4790" s="1"/>
      <c r="G4790" s="1"/>
      <c r="H4790" s="4"/>
    </row>
    <row r="4791" spans="1:8" x14ac:dyDescent="0.15">
      <c r="A4791" s="1"/>
      <c r="F4791" s="1"/>
      <c r="G4791" s="1"/>
      <c r="H4791" s="4"/>
    </row>
    <row r="4792" spans="1:8" x14ac:dyDescent="0.15">
      <c r="A4792" s="1"/>
      <c r="F4792" s="1"/>
      <c r="G4792" s="1"/>
      <c r="H4792" s="4"/>
    </row>
    <row r="4793" spans="1:8" x14ac:dyDescent="0.15">
      <c r="A4793" s="1"/>
      <c r="F4793" s="1"/>
      <c r="G4793" s="1"/>
      <c r="H4793" s="4"/>
    </row>
    <row r="4794" spans="1:8" x14ac:dyDescent="0.15">
      <c r="A4794" s="1"/>
      <c r="F4794" s="1"/>
      <c r="G4794" s="1"/>
      <c r="H4794" s="4"/>
    </row>
    <row r="4795" spans="1:8" x14ac:dyDescent="0.15">
      <c r="A4795" s="1"/>
      <c r="F4795" s="1"/>
      <c r="G4795" s="1"/>
      <c r="H4795" s="4"/>
    </row>
    <row r="4796" spans="1:8" x14ac:dyDescent="0.15">
      <c r="A4796" s="1"/>
      <c r="F4796" s="1"/>
      <c r="G4796" s="1"/>
      <c r="H4796" s="4"/>
    </row>
    <row r="4797" spans="1:8" x14ac:dyDescent="0.15">
      <c r="A4797" s="1"/>
      <c r="F4797" s="1"/>
      <c r="G4797" s="1"/>
      <c r="H4797" s="4"/>
    </row>
    <row r="4798" spans="1:8" x14ac:dyDescent="0.15">
      <c r="A4798" s="1"/>
      <c r="F4798" s="1"/>
      <c r="G4798" s="1"/>
      <c r="H4798" s="4"/>
    </row>
    <row r="4799" spans="1:8" x14ac:dyDescent="0.15">
      <c r="A4799" s="1"/>
      <c r="F4799" s="1"/>
      <c r="G4799" s="1"/>
      <c r="H4799" s="4"/>
    </row>
    <row r="4800" spans="1:8" x14ac:dyDescent="0.15">
      <c r="A4800" s="1"/>
      <c r="F4800" s="1"/>
      <c r="G4800" s="1"/>
      <c r="H4800" s="4"/>
    </row>
    <row r="4801" spans="1:8" x14ac:dyDescent="0.15">
      <c r="A4801" s="1"/>
      <c r="F4801" s="1"/>
      <c r="G4801" s="1"/>
      <c r="H4801" s="4"/>
    </row>
    <row r="4802" spans="1:8" x14ac:dyDescent="0.15">
      <c r="A4802" s="1"/>
      <c r="F4802" s="1"/>
      <c r="G4802" s="1"/>
      <c r="H4802" s="4"/>
    </row>
    <row r="4803" spans="1:8" x14ac:dyDescent="0.15">
      <c r="A4803" s="1"/>
      <c r="F4803" s="1"/>
      <c r="G4803" s="1"/>
      <c r="H4803" s="4"/>
    </row>
    <row r="4804" spans="1:8" x14ac:dyDescent="0.15">
      <c r="A4804" s="1"/>
      <c r="F4804" s="1"/>
      <c r="G4804" s="1"/>
      <c r="H4804" s="4"/>
    </row>
    <row r="4805" spans="1:8" x14ac:dyDescent="0.15">
      <c r="A4805" s="1"/>
      <c r="F4805" s="1"/>
      <c r="G4805" s="1"/>
      <c r="H4805" s="4"/>
    </row>
    <row r="4806" spans="1:8" x14ac:dyDescent="0.15">
      <c r="A4806" s="1"/>
      <c r="F4806" s="1"/>
      <c r="G4806" s="1"/>
      <c r="H4806" s="4"/>
    </row>
    <row r="4807" spans="1:8" x14ac:dyDescent="0.15">
      <c r="A4807" s="1"/>
      <c r="F4807" s="1"/>
      <c r="G4807" s="1"/>
      <c r="H4807" s="4"/>
    </row>
    <row r="4808" spans="1:8" x14ac:dyDescent="0.15">
      <c r="A4808" s="1"/>
      <c r="F4808" s="1"/>
      <c r="G4808" s="1"/>
      <c r="H4808" s="4"/>
    </row>
    <row r="4809" spans="1:8" x14ac:dyDescent="0.15">
      <c r="A4809" s="1"/>
      <c r="F4809" s="1"/>
      <c r="G4809" s="1"/>
      <c r="H4809" s="4"/>
    </row>
    <row r="4810" spans="1:8" x14ac:dyDescent="0.15">
      <c r="A4810" s="1"/>
      <c r="F4810" s="1"/>
      <c r="G4810" s="1"/>
      <c r="H4810" s="4"/>
    </row>
    <row r="4811" spans="1:8" x14ac:dyDescent="0.15">
      <c r="A4811" s="1"/>
      <c r="F4811" s="1"/>
      <c r="G4811" s="1"/>
      <c r="H4811" s="4"/>
    </row>
    <row r="4812" spans="1:8" x14ac:dyDescent="0.15">
      <c r="A4812" s="1"/>
      <c r="F4812" s="1"/>
      <c r="G4812" s="1"/>
      <c r="H4812" s="4"/>
    </row>
    <row r="4813" spans="1:8" x14ac:dyDescent="0.15">
      <c r="A4813" s="1"/>
      <c r="F4813" s="1"/>
      <c r="G4813" s="1"/>
      <c r="H4813" s="4"/>
    </row>
    <row r="4814" spans="1:8" x14ac:dyDescent="0.15">
      <c r="A4814" s="1"/>
      <c r="F4814" s="1"/>
      <c r="G4814" s="1"/>
      <c r="H4814" s="4"/>
    </row>
    <row r="4815" spans="1:8" x14ac:dyDescent="0.15">
      <c r="A4815" s="1"/>
      <c r="F4815" s="1"/>
      <c r="G4815" s="1"/>
      <c r="H4815" s="4"/>
    </row>
    <row r="4816" spans="1:8" x14ac:dyDescent="0.15">
      <c r="A4816" s="1"/>
      <c r="F4816" s="1"/>
      <c r="G4816" s="1"/>
      <c r="H4816" s="4"/>
    </row>
    <row r="4817" spans="1:8" x14ac:dyDescent="0.15">
      <c r="A4817" s="1"/>
      <c r="F4817" s="1"/>
      <c r="G4817" s="1"/>
      <c r="H4817" s="4"/>
    </row>
    <row r="4818" spans="1:8" x14ac:dyDescent="0.15">
      <c r="A4818" s="1"/>
      <c r="F4818" s="1"/>
      <c r="G4818" s="1"/>
      <c r="H4818" s="4"/>
    </row>
    <row r="4819" spans="1:8" x14ac:dyDescent="0.15">
      <c r="A4819" s="1"/>
      <c r="F4819" s="1"/>
      <c r="G4819" s="1"/>
      <c r="H4819" s="4"/>
    </row>
    <row r="4820" spans="1:8" x14ac:dyDescent="0.15">
      <c r="A4820" s="1"/>
      <c r="F4820" s="1"/>
      <c r="G4820" s="1"/>
      <c r="H4820" s="4"/>
    </row>
    <row r="4821" spans="1:8" x14ac:dyDescent="0.15">
      <c r="A4821" s="1"/>
      <c r="F4821" s="1"/>
      <c r="G4821" s="1"/>
      <c r="H4821" s="4"/>
    </row>
    <row r="4822" spans="1:8" x14ac:dyDescent="0.15">
      <c r="A4822" s="1"/>
      <c r="F4822" s="1"/>
      <c r="G4822" s="1"/>
      <c r="H4822" s="4"/>
    </row>
    <row r="4823" spans="1:8" x14ac:dyDescent="0.15">
      <c r="A4823" s="1"/>
      <c r="F4823" s="1"/>
      <c r="G4823" s="1"/>
      <c r="H4823" s="4"/>
    </row>
    <row r="4824" spans="1:8" x14ac:dyDescent="0.15">
      <c r="A4824" s="1"/>
      <c r="F4824" s="1"/>
      <c r="G4824" s="1"/>
      <c r="H4824" s="4"/>
    </row>
    <row r="4825" spans="1:8" x14ac:dyDescent="0.15">
      <c r="A4825" s="1"/>
      <c r="F4825" s="1"/>
      <c r="G4825" s="1"/>
      <c r="H4825" s="4"/>
    </row>
    <row r="4826" spans="1:8" x14ac:dyDescent="0.15">
      <c r="A4826" s="1"/>
      <c r="F4826" s="1"/>
      <c r="G4826" s="1"/>
      <c r="H4826" s="4"/>
    </row>
    <row r="4827" spans="1:8" x14ac:dyDescent="0.15">
      <c r="A4827" s="1"/>
      <c r="F4827" s="1"/>
      <c r="G4827" s="1"/>
      <c r="H4827" s="4"/>
    </row>
    <row r="4828" spans="1:8" x14ac:dyDescent="0.15">
      <c r="A4828" s="1"/>
      <c r="F4828" s="1"/>
      <c r="G4828" s="1"/>
      <c r="H4828" s="4"/>
    </row>
    <row r="4829" spans="1:8" x14ac:dyDescent="0.15">
      <c r="A4829" s="1"/>
      <c r="F4829" s="1"/>
      <c r="G4829" s="1"/>
      <c r="H4829" s="4"/>
    </row>
    <row r="4830" spans="1:8" x14ac:dyDescent="0.15">
      <c r="A4830" s="1"/>
      <c r="F4830" s="1"/>
      <c r="G4830" s="1"/>
      <c r="H4830" s="4"/>
    </row>
    <row r="4831" spans="1:8" x14ac:dyDescent="0.15">
      <c r="A4831" s="1"/>
      <c r="F4831" s="1"/>
      <c r="G4831" s="1"/>
      <c r="H4831" s="4"/>
    </row>
    <row r="4832" spans="1:8" x14ac:dyDescent="0.15">
      <c r="A4832" s="1"/>
      <c r="F4832" s="1"/>
      <c r="G4832" s="1"/>
      <c r="H4832" s="4"/>
    </row>
    <row r="4833" spans="1:8" x14ac:dyDescent="0.15">
      <c r="A4833" s="1"/>
      <c r="F4833" s="1"/>
      <c r="G4833" s="1"/>
      <c r="H4833" s="4"/>
    </row>
    <row r="4834" spans="1:8" x14ac:dyDescent="0.15">
      <c r="A4834" s="1"/>
      <c r="F4834" s="1"/>
      <c r="G4834" s="1"/>
      <c r="H4834" s="4"/>
    </row>
    <row r="4835" spans="1:8" x14ac:dyDescent="0.15">
      <c r="A4835" s="1"/>
      <c r="F4835" s="1"/>
      <c r="G4835" s="1"/>
      <c r="H4835" s="4"/>
    </row>
    <row r="4836" spans="1:8" x14ac:dyDescent="0.15">
      <c r="A4836" s="1"/>
      <c r="F4836" s="1"/>
      <c r="G4836" s="1"/>
      <c r="H4836" s="4"/>
    </row>
    <row r="4837" spans="1:8" x14ac:dyDescent="0.15">
      <c r="A4837" s="1"/>
      <c r="F4837" s="1"/>
      <c r="G4837" s="1"/>
      <c r="H4837" s="4"/>
    </row>
    <row r="4838" spans="1:8" x14ac:dyDescent="0.15">
      <c r="A4838" s="1"/>
      <c r="F4838" s="1"/>
      <c r="G4838" s="1"/>
      <c r="H4838" s="4"/>
    </row>
    <row r="4839" spans="1:8" x14ac:dyDescent="0.15">
      <c r="A4839" s="1"/>
      <c r="F4839" s="1"/>
      <c r="G4839" s="1"/>
      <c r="H4839" s="4"/>
    </row>
    <row r="4840" spans="1:8" x14ac:dyDescent="0.15">
      <c r="A4840" s="1"/>
      <c r="F4840" s="1"/>
      <c r="G4840" s="1"/>
      <c r="H4840" s="4"/>
    </row>
    <row r="4841" spans="1:8" x14ac:dyDescent="0.15">
      <c r="A4841" s="1"/>
      <c r="F4841" s="1"/>
      <c r="G4841" s="1"/>
      <c r="H4841" s="4"/>
    </row>
    <row r="4842" spans="1:8" x14ac:dyDescent="0.15">
      <c r="A4842" s="1"/>
      <c r="F4842" s="1"/>
      <c r="G4842" s="1"/>
      <c r="H4842" s="4"/>
    </row>
    <row r="4843" spans="1:8" x14ac:dyDescent="0.15">
      <c r="A4843" s="1"/>
      <c r="F4843" s="1"/>
      <c r="G4843" s="1"/>
      <c r="H4843" s="4"/>
    </row>
    <row r="4844" spans="1:8" x14ac:dyDescent="0.15">
      <c r="A4844" s="1"/>
      <c r="F4844" s="1"/>
      <c r="G4844" s="1"/>
      <c r="H4844" s="4"/>
    </row>
    <row r="4845" spans="1:8" x14ac:dyDescent="0.15">
      <c r="A4845" s="1"/>
      <c r="F4845" s="1"/>
      <c r="G4845" s="1"/>
      <c r="H4845" s="4"/>
    </row>
    <row r="4846" spans="1:8" x14ac:dyDescent="0.15">
      <c r="A4846" s="1"/>
      <c r="F4846" s="1"/>
      <c r="G4846" s="1"/>
      <c r="H4846" s="4"/>
    </row>
    <row r="4847" spans="1:8" x14ac:dyDescent="0.15">
      <c r="A4847" s="1"/>
      <c r="F4847" s="1"/>
      <c r="G4847" s="1"/>
      <c r="H4847" s="4"/>
    </row>
    <row r="4848" spans="1:8" x14ac:dyDescent="0.15">
      <c r="A4848" s="1"/>
      <c r="F4848" s="1"/>
      <c r="G4848" s="1"/>
      <c r="H4848" s="4"/>
    </row>
    <row r="4849" spans="1:8" x14ac:dyDescent="0.15">
      <c r="A4849" s="1"/>
      <c r="F4849" s="1"/>
      <c r="G4849" s="1"/>
      <c r="H4849" s="4"/>
    </row>
    <row r="4850" spans="1:8" x14ac:dyDescent="0.15">
      <c r="A4850" s="1"/>
      <c r="F4850" s="1"/>
      <c r="G4850" s="1"/>
      <c r="H4850" s="4"/>
    </row>
    <row r="4851" spans="1:8" x14ac:dyDescent="0.15">
      <c r="A4851" s="1"/>
      <c r="F4851" s="1"/>
      <c r="G4851" s="1"/>
      <c r="H4851" s="4"/>
    </row>
    <row r="4852" spans="1:8" x14ac:dyDescent="0.15">
      <c r="A4852" s="1"/>
      <c r="F4852" s="1"/>
      <c r="G4852" s="1"/>
      <c r="H4852" s="4"/>
    </row>
    <row r="4853" spans="1:8" x14ac:dyDescent="0.15">
      <c r="A4853" s="1"/>
      <c r="F4853" s="1"/>
      <c r="G4853" s="1"/>
      <c r="H4853" s="4"/>
    </row>
    <row r="4854" spans="1:8" x14ac:dyDescent="0.15">
      <c r="A4854" s="1"/>
      <c r="F4854" s="1"/>
      <c r="G4854" s="1"/>
      <c r="H4854" s="4"/>
    </row>
    <row r="4855" spans="1:8" x14ac:dyDescent="0.15">
      <c r="A4855" s="1"/>
      <c r="F4855" s="1"/>
      <c r="G4855" s="1"/>
      <c r="H4855" s="4"/>
    </row>
    <row r="4856" spans="1:8" x14ac:dyDescent="0.15">
      <c r="A4856" s="1"/>
      <c r="F4856" s="1"/>
      <c r="G4856" s="1"/>
      <c r="H4856" s="4"/>
    </row>
    <row r="4857" spans="1:8" x14ac:dyDescent="0.15">
      <c r="A4857" s="1"/>
      <c r="F4857" s="1"/>
      <c r="G4857" s="1"/>
      <c r="H4857" s="4"/>
    </row>
    <row r="4858" spans="1:8" x14ac:dyDescent="0.15">
      <c r="A4858" s="1"/>
      <c r="F4858" s="1"/>
      <c r="G4858" s="1"/>
      <c r="H4858" s="4"/>
    </row>
    <row r="4859" spans="1:8" x14ac:dyDescent="0.15">
      <c r="A4859" s="1"/>
      <c r="F4859" s="1"/>
      <c r="G4859" s="1"/>
      <c r="H4859" s="4"/>
    </row>
    <row r="4860" spans="1:8" x14ac:dyDescent="0.15">
      <c r="A4860" s="1"/>
      <c r="F4860" s="1"/>
      <c r="G4860" s="1"/>
      <c r="H4860" s="4"/>
    </row>
    <row r="4861" spans="1:8" x14ac:dyDescent="0.15">
      <c r="A4861" s="1"/>
      <c r="F4861" s="1"/>
      <c r="G4861" s="1"/>
      <c r="H4861" s="4"/>
    </row>
    <row r="4862" spans="1:8" x14ac:dyDescent="0.15">
      <c r="A4862" s="1"/>
      <c r="F4862" s="1"/>
      <c r="G4862" s="1"/>
      <c r="H4862" s="4"/>
    </row>
    <row r="4863" spans="1:8" x14ac:dyDescent="0.15">
      <c r="A4863" s="1"/>
      <c r="F4863" s="1"/>
      <c r="G4863" s="1"/>
      <c r="H4863" s="4"/>
    </row>
    <row r="4864" spans="1:8" x14ac:dyDescent="0.15">
      <c r="A4864" s="1"/>
      <c r="F4864" s="1"/>
      <c r="G4864" s="1"/>
      <c r="H4864" s="4"/>
    </row>
    <row r="4865" spans="1:8" x14ac:dyDescent="0.15">
      <c r="A4865" s="1"/>
      <c r="F4865" s="1"/>
      <c r="G4865" s="1"/>
      <c r="H4865" s="4"/>
    </row>
    <row r="4866" spans="1:8" x14ac:dyDescent="0.15">
      <c r="A4866" s="1"/>
      <c r="F4866" s="1"/>
      <c r="G4866" s="1"/>
      <c r="H4866" s="4"/>
    </row>
    <row r="4867" spans="1:8" x14ac:dyDescent="0.15">
      <c r="A4867" s="1"/>
      <c r="F4867" s="1"/>
      <c r="G4867" s="1"/>
      <c r="H4867" s="4"/>
    </row>
    <row r="4868" spans="1:8" x14ac:dyDescent="0.15">
      <c r="A4868" s="1"/>
      <c r="F4868" s="1"/>
      <c r="G4868" s="1"/>
      <c r="H4868" s="4"/>
    </row>
    <row r="4869" spans="1:8" x14ac:dyDescent="0.15">
      <c r="A4869" s="1"/>
      <c r="F4869" s="1"/>
      <c r="G4869" s="1"/>
      <c r="H4869" s="4"/>
    </row>
    <row r="4870" spans="1:8" x14ac:dyDescent="0.15">
      <c r="A4870" s="1"/>
      <c r="F4870" s="1"/>
      <c r="G4870" s="1"/>
      <c r="H4870" s="4"/>
    </row>
    <row r="4871" spans="1:8" x14ac:dyDescent="0.15">
      <c r="A4871" s="1"/>
      <c r="F4871" s="1"/>
      <c r="G4871" s="1"/>
      <c r="H4871" s="4"/>
    </row>
    <row r="4872" spans="1:8" x14ac:dyDescent="0.15">
      <c r="A4872" s="1"/>
      <c r="F4872" s="1"/>
      <c r="G4872" s="1"/>
      <c r="H4872" s="4"/>
    </row>
    <row r="4873" spans="1:8" x14ac:dyDescent="0.15">
      <c r="A4873" s="1"/>
      <c r="F4873" s="1"/>
      <c r="G4873" s="1"/>
      <c r="H4873" s="4"/>
    </row>
    <row r="4874" spans="1:8" x14ac:dyDescent="0.15">
      <c r="A4874" s="1"/>
      <c r="F4874" s="1"/>
      <c r="G4874" s="1"/>
      <c r="H4874" s="4"/>
    </row>
    <row r="4875" spans="1:8" x14ac:dyDescent="0.15">
      <c r="A4875" s="1"/>
      <c r="F4875" s="1"/>
      <c r="G4875" s="1"/>
      <c r="H4875" s="4"/>
    </row>
    <row r="4876" spans="1:8" x14ac:dyDescent="0.15">
      <c r="A4876" s="1"/>
      <c r="F4876" s="1"/>
      <c r="G4876" s="1"/>
      <c r="H4876" s="4"/>
    </row>
    <row r="4877" spans="1:8" x14ac:dyDescent="0.15">
      <c r="A4877" s="1"/>
      <c r="F4877" s="1"/>
      <c r="G4877" s="1"/>
      <c r="H4877" s="4"/>
    </row>
    <row r="4878" spans="1:8" x14ac:dyDescent="0.15">
      <c r="A4878" s="1"/>
      <c r="F4878" s="1"/>
      <c r="G4878" s="1"/>
      <c r="H4878" s="4"/>
    </row>
    <row r="4879" spans="1:8" x14ac:dyDescent="0.15">
      <c r="A4879" s="1"/>
      <c r="F4879" s="1"/>
      <c r="G4879" s="1"/>
      <c r="H4879" s="4"/>
    </row>
    <row r="4880" spans="1:8" x14ac:dyDescent="0.15">
      <c r="A4880" s="1"/>
      <c r="F4880" s="1"/>
      <c r="G4880" s="1"/>
      <c r="H4880" s="4"/>
    </row>
    <row r="4881" spans="1:8" x14ac:dyDescent="0.15">
      <c r="A4881" s="1"/>
      <c r="F4881" s="1"/>
      <c r="G4881" s="1"/>
      <c r="H4881" s="4"/>
    </row>
    <row r="4882" spans="1:8" x14ac:dyDescent="0.15">
      <c r="A4882" s="1"/>
      <c r="F4882" s="1"/>
      <c r="G4882" s="1"/>
      <c r="H4882" s="4"/>
    </row>
    <row r="4883" spans="1:8" x14ac:dyDescent="0.15">
      <c r="A4883" s="1"/>
      <c r="F4883" s="1"/>
      <c r="G4883" s="1"/>
      <c r="H4883" s="4"/>
    </row>
    <row r="4884" spans="1:8" x14ac:dyDescent="0.15">
      <c r="A4884" s="1"/>
      <c r="F4884" s="1"/>
      <c r="G4884" s="1"/>
      <c r="H4884" s="4"/>
    </row>
    <row r="4885" spans="1:8" x14ac:dyDescent="0.15">
      <c r="A4885" s="1"/>
      <c r="F4885" s="1"/>
      <c r="G4885" s="1"/>
      <c r="H4885" s="4"/>
    </row>
    <row r="4886" spans="1:8" x14ac:dyDescent="0.15">
      <c r="A4886" s="1"/>
      <c r="F4886" s="1"/>
      <c r="G4886" s="1"/>
      <c r="H4886" s="4"/>
    </row>
    <row r="4887" spans="1:8" x14ac:dyDescent="0.15">
      <c r="A4887" s="1"/>
      <c r="F4887" s="1"/>
      <c r="G4887" s="1"/>
      <c r="H4887" s="4"/>
    </row>
    <row r="4888" spans="1:8" x14ac:dyDescent="0.15">
      <c r="A4888" s="1"/>
      <c r="F4888" s="1"/>
      <c r="G4888" s="1"/>
      <c r="H4888" s="4"/>
    </row>
    <row r="4889" spans="1:8" x14ac:dyDescent="0.15">
      <c r="A4889" s="1"/>
      <c r="F4889" s="1"/>
      <c r="G4889" s="1"/>
      <c r="H4889" s="4"/>
    </row>
    <row r="4890" spans="1:8" x14ac:dyDescent="0.15">
      <c r="A4890" s="1"/>
      <c r="F4890" s="1"/>
      <c r="G4890" s="1"/>
      <c r="H4890" s="4"/>
    </row>
    <row r="4891" spans="1:8" x14ac:dyDescent="0.15">
      <c r="A4891" s="1"/>
      <c r="F4891" s="1"/>
      <c r="G4891" s="1"/>
      <c r="H4891" s="4"/>
    </row>
    <row r="4892" spans="1:8" x14ac:dyDescent="0.15">
      <c r="A4892" s="1"/>
      <c r="F4892" s="1"/>
      <c r="G4892" s="1"/>
      <c r="H4892" s="4"/>
    </row>
    <row r="4893" spans="1:8" x14ac:dyDescent="0.15">
      <c r="A4893" s="1"/>
      <c r="F4893" s="1"/>
      <c r="G4893" s="1"/>
      <c r="H4893" s="4"/>
    </row>
    <row r="4894" spans="1:8" x14ac:dyDescent="0.15">
      <c r="A4894" s="1"/>
      <c r="F4894" s="1"/>
      <c r="G4894" s="1"/>
      <c r="H4894" s="4"/>
    </row>
    <row r="4895" spans="1:8" x14ac:dyDescent="0.15">
      <c r="A4895" s="1"/>
      <c r="F4895" s="1"/>
      <c r="G4895" s="1"/>
      <c r="H4895" s="4"/>
    </row>
    <row r="4896" spans="1:8" x14ac:dyDescent="0.15">
      <c r="A4896" s="1"/>
      <c r="F4896" s="1"/>
      <c r="G4896" s="1"/>
      <c r="H4896" s="4"/>
    </row>
    <row r="4897" spans="1:8" x14ac:dyDescent="0.15">
      <c r="A4897" s="1"/>
      <c r="F4897" s="1"/>
      <c r="G4897" s="1"/>
      <c r="H4897" s="4"/>
    </row>
    <row r="4898" spans="1:8" x14ac:dyDescent="0.15">
      <c r="A4898" s="1"/>
      <c r="F4898" s="1"/>
      <c r="G4898" s="1"/>
      <c r="H4898" s="4"/>
    </row>
    <row r="4899" spans="1:8" x14ac:dyDescent="0.15">
      <c r="A4899" s="1"/>
      <c r="F4899" s="1"/>
      <c r="G4899" s="1"/>
      <c r="H4899" s="4"/>
    </row>
    <row r="4900" spans="1:8" x14ac:dyDescent="0.15">
      <c r="A4900" s="1"/>
      <c r="F4900" s="1"/>
      <c r="G4900" s="1"/>
      <c r="H4900" s="4"/>
    </row>
    <row r="4901" spans="1:8" x14ac:dyDescent="0.15">
      <c r="A4901" s="1"/>
      <c r="F4901" s="1"/>
      <c r="G4901" s="1"/>
      <c r="H4901" s="4"/>
    </row>
    <row r="4902" spans="1:8" x14ac:dyDescent="0.15">
      <c r="A4902" s="1"/>
      <c r="F4902" s="1"/>
      <c r="G4902" s="1"/>
      <c r="H4902" s="4"/>
    </row>
    <row r="4903" spans="1:8" x14ac:dyDescent="0.15">
      <c r="A4903" s="1"/>
      <c r="F4903" s="1"/>
      <c r="G4903" s="1"/>
      <c r="H4903" s="4"/>
    </row>
    <row r="4904" spans="1:8" x14ac:dyDescent="0.15">
      <c r="A4904" s="1"/>
      <c r="F4904" s="1"/>
      <c r="G4904" s="1"/>
      <c r="H4904" s="4"/>
    </row>
    <row r="4905" spans="1:8" x14ac:dyDescent="0.15">
      <c r="A4905" s="1"/>
      <c r="F4905" s="1"/>
      <c r="G4905" s="1"/>
      <c r="H4905" s="4"/>
    </row>
    <row r="4906" spans="1:8" x14ac:dyDescent="0.15">
      <c r="A4906" s="1"/>
      <c r="F4906" s="1"/>
      <c r="G4906" s="1"/>
      <c r="H4906" s="4"/>
    </row>
    <row r="4907" spans="1:8" x14ac:dyDescent="0.15">
      <c r="A4907" s="1"/>
      <c r="F4907" s="1"/>
      <c r="G4907" s="1"/>
      <c r="H4907" s="4"/>
    </row>
    <row r="4908" spans="1:8" x14ac:dyDescent="0.15">
      <c r="A4908" s="1"/>
      <c r="F4908" s="1"/>
      <c r="G4908" s="1"/>
      <c r="H4908" s="4"/>
    </row>
    <row r="4909" spans="1:8" x14ac:dyDescent="0.15">
      <c r="A4909" s="1"/>
      <c r="F4909" s="1"/>
      <c r="G4909" s="1"/>
      <c r="H4909" s="4"/>
    </row>
    <row r="4910" spans="1:8" x14ac:dyDescent="0.15">
      <c r="A4910" s="1"/>
      <c r="F4910" s="1"/>
      <c r="G4910" s="1"/>
      <c r="H4910" s="4"/>
    </row>
    <row r="4911" spans="1:8" x14ac:dyDescent="0.15">
      <c r="A4911" s="1"/>
      <c r="F4911" s="1"/>
      <c r="G4911" s="1"/>
      <c r="H4911" s="4"/>
    </row>
    <row r="4912" spans="1:8" x14ac:dyDescent="0.15">
      <c r="A4912" s="1"/>
      <c r="F4912" s="1"/>
      <c r="G4912" s="1"/>
      <c r="H4912" s="4"/>
    </row>
    <row r="4913" spans="1:8" x14ac:dyDescent="0.15">
      <c r="A4913" s="1"/>
      <c r="F4913" s="1"/>
      <c r="G4913" s="1"/>
      <c r="H4913" s="4"/>
    </row>
    <row r="4914" spans="1:8" x14ac:dyDescent="0.15">
      <c r="A4914" s="1"/>
      <c r="F4914" s="1"/>
      <c r="G4914" s="1"/>
      <c r="H4914" s="4"/>
    </row>
    <row r="4915" spans="1:8" x14ac:dyDescent="0.15">
      <c r="A4915" s="1"/>
      <c r="F4915" s="1"/>
      <c r="G4915" s="1"/>
      <c r="H4915" s="4"/>
    </row>
    <row r="4916" spans="1:8" x14ac:dyDescent="0.15">
      <c r="A4916" s="1"/>
      <c r="F4916" s="1"/>
      <c r="G4916" s="1"/>
      <c r="H4916" s="4"/>
    </row>
    <row r="4917" spans="1:8" x14ac:dyDescent="0.15">
      <c r="A4917" s="1"/>
      <c r="F4917" s="1"/>
      <c r="G4917" s="1"/>
      <c r="H4917" s="4"/>
    </row>
    <row r="4918" spans="1:8" x14ac:dyDescent="0.15">
      <c r="A4918" s="1"/>
      <c r="F4918" s="1"/>
      <c r="G4918" s="1"/>
      <c r="H4918" s="4"/>
    </row>
    <row r="4919" spans="1:8" x14ac:dyDescent="0.15">
      <c r="A4919" s="1"/>
      <c r="F4919" s="1"/>
      <c r="G4919" s="1"/>
      <c r="H4919" s="4"/>
    </row>
    <row r="4920" spans="1:8" x14ac:dyDescent="0.15">
      <c r="A4920" s="1"/>
      <c r="F4920" s="1"/>
      <c r="G4920" s="1"/>
      <c r="H4920" s="4"/>
    </row>
    <row r="4921" spans="1:8" x14ac:dyDescent="0.15">
      <c r="A4921" s="1"/>
      <c r="F4921" s="1"/>
      <c r="G4921" s="1"/>
      <c r="H4921" s="4"/>
    </row>
    <row r="4922" spans="1:8" x14ac:dyDescent="0.15">
      <c r="A4922" s="1"/>
      <c r="F4922" s="1"/>
      <c r="G4922" s="1"/>
      <c r="H4922" s="4"/>
    </row>
    <row r="4923" spans="1:8" x14ac:dyDescent="0.15">
      <c r="A4923" s="1"/>
      <c r="F4923" s="1"/>
      <c r="G4923" s="1"/>
      <c r="H4923" s="4"/>
    </row>
    <row r="4924" spans="1:8" x14ac:dyDescent="0.15">
      <c r="A4924" s="1"/>
      <c r="F4924" s="1"/>
      <c r="G4924" s="1"/>
      <c r="H4924" s="4"/>
    </row>
    <row r="4925" spans="1:8" x14ac:dyDescent="0.15">
      <c r="A4925" s="1"/>
      <c r="F4925" s="1"/>
      <c r="G4925" s="1"/>
      <c r="H4925" s="4"/>
    </row>
    <row r="4926" spans="1:8" x14ac:dyDescent="0.15">
      <c r="A4926" s="1"/>
      <c r="F4926" s="1"/>
      <c r="G4926" s="1"/>
      <c r="H4926" s="4"/>
    </row>
    <row r="4927" spans="1:8" x14ac:dyDescent="0.15">
      <c r="A4927" s="1"/>
      <c r="F4927" s="1"/>
      <c r="G4927" s="1"/>
      <c r="H4927" s="4"/>
    </row>
    <row r="4928" spans="1:8" x14ac:dyDescent="0.15">
      <c r="A4928" s="1"/>
      <c r="F4928" s="1"/>
      <c r="G4928" s="1"/>
      <c r="H4928" s="4"/>
    </row>
    <row r="4929" spans="1:8" x14ac:dyDescent="0.15">
      <c r="A4929" s="1"/>
      <c r="F4929" s="1"/>
      <c r="G4929" s="1"/>
      <c r="H4929" s="4"/>
    </row>
    <row r="4930" spans="1:8" x14ac:dyDescent="0.15">
      <c r="A4930" s="1"/>
      <c r="F4930" s="1"/>
      <c r="G4930" s="1"/>
      <c r="H4930" s="4"/>
    </row>
    <row r="4931" spans="1:8" x14ac:dyDescent="0.15">
      <c r="A4931" s="1"/>
      <c r="F4931" s="1"/>
      <c r="G4931" s="1"/>
      <c r="H4931" s="4"/>
    </row>
    <row r="4932" spans="1:8" x14ac:dyDescent="0.15">
      <c r="A4932" s="1"/>
      <c r="F4932" s="1"/>
      <c r="G4932" s="1"/>
      <c r="H4932" s="4"/>
    </row>
    <row r="4933" spans="1:8" x14ac:dyDescent="0.15">
      <c r="A4933" s="1"/>
      <c r="F4933" s="1"/>
      <c r="G4933" s="1"/>
      <c r="H4933" s="4"/>
    </row>
    <row r="4934" spans="1:8" x14ac:dyDescent="0.15">
      <c r="A4934" s="1"/>
      <c r="F4934" s="1"/>
      <c r="G4934" s="1"/>
      <c r="H4934" s="4"/>
    </row>
    <row r="4935" spans="1:8" x14ac:dyDescent="0.15">
      <c r="A4935" s="1"/>
      <c r="F4935" s="1"/>
      <c r="G4935" s="1"/>
      <c r="H4935" s="4"/>
    </row>
    <row r="4936" spans="1:8" x14ac:dyDescent="0.15">
      <c r="A4936" s="1"/>
      <c r="F4936" s="1"/>
      <c r="G4936" s="1"/>
      <c r="H4936" s="4"/>
    </row>
    <row r="4937" spans="1:8" x14ac:dyDescent="0.15">
      <c r="A4937" s="1"/>
      <c r="F4937" s="1"/>
      <c r="G4937" s="1"/>
      <c r="H4937" s="4"/>
    </row>
    <row r="4938" spans="1:8" x14ac:dyDescent="0.15">
      <c r="A4938" s="1"/>
      <c r="F4938" s="1"/>
      <c r="G4938" s="1"/>
      <c r="H4938" s="4"/>
    </row>
    <row r="4939" spans="1:8" x14ac:dyDescent="0.15">
      <c r="A4939" s="1"/>
      <c r="F4939" s="1"/>
      <c r="G4939" s="1"/>
      <c r="H4939" s="4"/>
    </row>
    <row r="4940" spans="1:8" x14ac:dyDescent="0.15">
      <c r="A4940" s="1"/>
      <c r="F4940" s="1"/>
      <c r="G4940" s="1"/>
      <c r="H4940" s="4"/>
    </row>
    <row r="4941" spans="1:8" x14ac:dyDescent="0.15">
      <c r="A4941" s="1"/>
      <c r="F4941" s="1"/>
      <c r="G4941" s="1"/>
      <c r="H4941" s="4"/>
    </row>
    <row r="4942" spans="1:8" x14ac:dyDescent="0.15">
      <c r="A4942" s="1"/>
      <c r="F4942" s="1"/>
      <c r="G4942" s="1"/>
      <c r="H4942" s="4"/>
    </row>
    <row r="4943" spans="1:8" x14ac:dyDescent="0.15">
      <c r="A4943" s="1"/>
      <c r="F4943" s="1"/>
      <c r="G4943" s="1"/>
      <c r="H4943" s="4"/>
    </row>
    <row r="4944" spans="1:8" x14ac:dyDescent="0.15">
      <c r="A4944" s="1"/>
      <c r="F4944" s="1"/>
      <c r="G4944" s="1"/>
      <c r="H4944" s="4"/>
    </row>
    <row r="4945" spans="1:8" x14ac:dyDescent="0.15">
      <c r="A4945" s="1"/>
      <c r="F4945" s="1"/>
      <c r="G4945" s="1"/>
      <c r="H4945" s="4"/>
    </row>
    <row r="4946" spans="1:8" x14ac:dyDescent="0.15">
      <c r="A4946" s="1"/>
      <c r="F4946" s="1"/>
      <c r="G4946" s="1"/>
      <c r="H4946" s="4"/>
    </row>
    <row r="4947" spans="1:8" x14ac:dyDescent="0.15">
      <c r="A4947" s="1"/>
      <c r="F4947" s="1"/>
      <c r="G4947" s="1"/>
      <c r="H4947" s="4"/>
    </row>
    <row r="4948" spans="1:8" x14ac:dyDescent="0.15">
      <c r="A4948" s="1"/>
      <c r="F4948" s="1"/>
      <c r="G4948" s="1"/>
      <c r="H4948" s="4"/>
    </row>
    <row r="4949" spans="1:8" x14ac:dyDescent="0.15">
      <c r="A4949" s="1"/>
      <c r="F4949" s="1"/>
      <c r="G4949" s="1"/>
      <c r="H4949" s="4"/>
    </row>
    <row r="4950" spans="1:8" x14ac:dyDescent="0.15">
      <c r="A4950" s="1"/>
      <c r="F4950" s="1"/>
      <c r="G4950" s="1"/>
      <c r="H4950" s="4"/>
    </row>
    <row r="4951" spans="1:8" x14ac:dyDescent="0.15">
      <c r="A4951" s="1"/>
      <c r="F4951" s="1"/>
      <c r="G4951" s="1"/>
      <c r="H4951" s="4"/>
    </row>
    <row r="4952" spans="1:8" x14ac:dyDescent="0.15">
      <c r="A4952" s="1"/>
      <c r="F4952" s="1"/>
      <c r="G4952" s="1"/>
      <c r="H4952" s="4"/>
    </row>
    <row r="4953" spans="1:8" x14ac:dyDescent="0.15">
      <c r="A4953" s="1"/>
      <c r="F4953" s="1"/>
      <c r="G4953" s="1"/>
      <c r="H4953" s="4"/>
    </row>
    <row r="4954" spans="1:8" x14ac:dyDescent="0.15">
      <c r="A4954" s="1"/>
      <c r="F4954" s="1"/>
      <c r="G4954" s="1"/>
      <c r="H4954" s="4"/>
    </row>
    <row r="4955" spans="1:8" x14ac:dyDescent="0.15">
      <c r="A4955" s="1"/>
      <c r="F4955" s="1"/>
      <c r="G4955" s="1"/>
      <c r="H4955" s="4"/>
    </row>
    <row r="4956" spans="1:8" x14ac:dyDescent="0.15">
      <c r="A4956" s="1"/>
      <c r="F4956" s="1"/>
      <c r="G4956" s="1"/>
      <c r="H4956" s="4"/>
    </row>
    <row r="4957" spans="1:8" x14ac:dyDescent="0.15">
      <c r="A4957" s="1"/>
      <c r="F4957" s="1"/>
      <c r="G4957" s="1"/>
      <c r="H4957" s="4"/>
    </row>
    <row r="4958" spans="1:8" x14ac:dyDescent="0.15">
      <c r="A4958" s="1"/>
      <c r="F4958" s="1"/>
      <c r="G4958" s="1"/>
      <c r="H4958" s="4"/>
    </row>
    <row r="4959" spans="1:8" x14ac:dyDescent="0.15">
      <c r="A4959" s="1"/>
      <c r="F4959" s="1"/>
      <c r="G4959" s="1"/>
      <c r="H4959" s="4"/>
    </row>
    <row r="4960" spans="1:8" x14ac:dyDescent="0.15">
      <c r="A4960" s="1"/>
      <c r="F4960" s="1"/>
      <c r="G4960" s="1"/>
      <c r="H4960" s="4"/>
    </row>
    <row r="4961" spans="1:8" x14ac:dyDescent="0.15">
      <c r="A4961" s="1"/>
      <c r="F4961" s="1"/>
      <c r="G4961" s="1"/>
      <c r="H4961" s="4"/>
    </row>
    <row r="4962" spans="1:8" x14ac:dyDescent="0.15">
      <c r="A4962" s="1"/>
      <c r="F4962" s="1"/>
      <c r="G4962" s="1"/>
      <c r="H4962" s="4"/>
    </row>
    <row r="4963" spans="1:8" x14ac:dyDescent="0.15">
      <c r="A4963" s="1"/>
      <c r="F4963" s="1"/>
      <c r="G4963" s="1"/>
      <c r="H4963" s="4"/>
    </row>
    <row r="4964" spans="1:8" x14ac:dyDescent="0.15">
      <c r="A4964" s="1"/>
      <c r="F4964" s="1"/>
      <c r="G4964" s="1"/>
      <c r="H4964" s="4"/>
    </row>
    <row r="4965" spans="1:8" x14ac:dyDescent="0.15">
      <c r="A4965" s="1"/>
      <c r="F4965" s="1"/>
      <c r="G4965" s="1"/>
      <c r="H4965" s="4"/>
    </row>
    <row r="4966" spans="1:8" x14ac:dyDescent="0.15">
      <c r="A4966" s="1"/>
      <c r="F4966" s="1"/>
      <c r="G4966" s="1"/>
      <c r="H4966" s="4"/>
    </row>
    <row r="4967" spans="1:8" x14ac:dyDescent="0.15">
      <c r="A4967" s="1"/>
      <c r="F4967" s="1"/>
      <c r="G4967" s="1"/>
      <c r="H4967" s="4"/>
    </row>
    <row r="4968" spans="1:8" x14ac:dyDescent="0.15">
      <c r="A4968" s="1"/>
      <c r="F4968" s="1"/>
      <c r="G4968" s="1"/>
      <c r="H4968" s="4"/>
    </row>
    <row r="4969" spans="1:8" x14ac:dyDescent="0.15">
      <c r="A4969" s="1"/>
      <c r="F4969" s="1"/>
      <c r="G4969" s="1"/>
      <c r="H4969" s="4"/>
    </row>
    <row r="4970" spans="1:8" x14ac:dyDescent="0.15">
      <c r="A4970" s="1"/>
      <c r="F4970" s="1"/>
      <c r="G4970" s="1"/>
      <c r="H4970" s="4"/>
    </row>
    <row r="4971" spans="1:8" x14ac:dyDescent="0.15">
      <c r="A4971" s="1"/>
      <c r="F4971" s="1"/>
      <c r="G4971" s="1"/>
      <c r="H4971" s="4"/>
    </row>
    <row r="4972" spans="1:8" x14ac:dyDescent="0.15">
      <c r="A4972" s="1"/>
      <c r="F4972" s="1"/>
      <c r="G4972" s="1"/>
      <c r="H4972" s="4"/>
    </row>
    <row r="4973" spans="1:8" x14ac:dyDescent="0.15">
      <c r="A4973" s="1"/>
      <c r="F4973" s="1"/>
      <c r="G4973" s="1"/>
      <c r="H4973" s="4"/>
    </row>
    <row r="4974" spans="1:8" x14ac:dyDescent="0.15">
      <c r="A4974" s="1"/>
      <c r="F4974" s="1"/>
      <c r="G4974" s="1"/>
      <c r="H4974" s="4"/>
    </row>
    <row r="4975" spans="1:8" x14ac:dyDescent="0.15">
      <c r="A4975" s="1"/>
      <c r="F4975" s="1"/>
      <c r="G4975" s="1"/>
      <c r="H4975" s="4"/>
    </row>
    <row r="4976" spans="1:8" x14ac:dyDescent="0.15">
      <c r="A4976" s="1"/>
      <c r="F4976" s="1"/>
      <c r="G4976" s="1"/>
      <c r="H4976" s="4"/>
    </row>
    <row r="4977" spans="1:8" x14ac:dyDescent="0.15">
      <c r="A4977" s="1"/>
      <c r="F4977" s="1"/>
      <c r="G4977" s="1"/>
      <c r="H4977" s="4"/>
    </row>
    <row r="4978" spans="1:8" x14ac:dyDescent="0.15">
      <c r="A4978" s="1"/>
      <c r="F4978" s="1"/>
      <c r="G4978" s="1"/>
      <c r="H4978" s="4"/>
    </row>
    <row r="4979" spans="1:8" x14ac:dyDescent="0.15">
      <c r="A4979" s="1"/>
      <c r="F4979" s="1"/>
      <c r="G4979" s="1"/>
      <c r="H4979" s="4"/>
    </row>
    <row r="4980" spans="1:8" x14ac:dyDescent="0.15">
      <c r="A4980" s="1"/>
      <c r="F4980" s="1"/>
      <c r="G4980" s="1"/>
      <c r="H4980" s="4"/>
    </row>
    <row r="4981" spans="1:8" x14ac:dyDescent="0.15">
      <c r="A4981" s="1"/>
      <c r="F4981" s="1"/>
      <c r="G4981" s="1"/>
      <c r="H4981" s="4"/>
    </row>
    <row r="4982" spans="1:8" x14ac:dyDescent="0.15">
      <c r="A4982" s="1"/>
      <c r="F4982" s="1"/>
      <c r="G4982" s="1"/>
      <c r="H4982" s="4"/>
    </row>
    <row r="4983" spans="1:8" x14ac:dyDescent="0.15">
      <c r="A4983" s="1"/>
      <c r="F4983" s="1"/>
      <c r="G4983" s="1"/>
      <c r="H4983" s="4"/>
    </row>
    <row r="4984" spans="1:8" x14ac:dyDescent="0.15">
      <c r="A4984" s="1"/>
      <c r="F4984" s="1"/>
      <c r="G4984" s="1"/>
      <c r="H4984" s="4"/>
    </row>
    <row r="4985" spans="1:8" x14ac:dyDescent="0.15">
      <c r="A4985" s="1"/>
      <c r="F4985" s="1"/>
      <c r="G4985" s="1"/>
      <c r="H4985" s="4"/>
    </row>
    <row r="4986" spans="1:8" x14ac:dyDescent="0.15">
      <c r="A4986" s="1"/>
      <c r="F4986" s="1"/>
      <c r="G4986" s="1"/>
      <c r="H4986" s="4"/>
    </row>
    <row r="4987" spans="1:8" x14ac:dyDescent="0.15">
      <c r="A4987" s="1"/>
      <c r="F4987" s="1"/>
      <c r="G4987" s="1"/>
      <c r="H4987" s="4"/>
    </row>
    <row r="4988" spans="1:8" x14ac:dyDescent="0.15">
      <c r="A4988" s="1"/>
      <c r="F4988" s="1"/>
      <c r="G4988" s="1"/>
      <c r="H4988" s="4"/>
    </row>
    <row r="4989" spans="1:8" x14ac:dyDescent="0.15">
      <c r="A4989" s="1"/>
      <c r="F4989" s="1"/>
      <c r="G4989" s="1"/>
      <c r="H4989" s="4"/>
    </row>
    <row r="4990" spans="1:8" x14ac:dyDescent="0.15">
      <c r="A4990" s="1"/>
      <c r="F4990" s="1"/>
      <c r="G4990" s="1"/>
      <c r="H4990" s="4"/>
    </row>
    <row r="4991" spans="1:8" x14ac:dyDescent="0.15">
      <c r="A4991" s="1"/>
      <c r="F4991" s="1"/>
      <c r="G4991" s="1"/>
      <c r="H4991" s="4"/>
    </row>
    <row r="4992" spans="1:8" x14ac:dyDescent="0.15">
      <c r="A4992" s="1"/>
      <c r="F4992" s="1"/>
      <c r="G4992" s="1"/>
      <c r="H4992" s="4"/>
    </row>
    <row r="4993" spans="1:8" x14ac:dyDescent="0.15">
      <c r="A4993" s="1"/>
      <c r="F4993" s="1"/>
      <c r="G4993" s="1"/>
      <c r="H4993" s="4"/>
    </row>
    <row r="4994" spans="1:8" x14ac:dyDescent="0.15">
      <c r="A4994" s="1"/>
      <c r="F4994" s="1"/>
      <c r="G4994" s="1"/>
      <c r="H4994" s="4"/>
    </row>
    <row r="4995" spans="1:8" x14ac:dyDescent="0.15">
      <c r="A4995" s="1"/>
      <c r="F4995" s="1"/>
      <c r="G4995" s="1"/>
      <c r="H4995" s="4"/>
    </row>
    <row r="4996" spans="1:8" x14ac:dyDescent="0.15">
      <c r="A4996" s="1"/>
      <c r="F4996" s="1"/>
      <c r="G4996" s="1"/>
      <c r="H4996" s="4"/>
    </row>
    <row r="4997" spans="1:8" x14ac:dyDescent="0.15">
      <c r="A4997" s="1"/>
      <c r="F4997" s="1"/>
      <c r="G4997" s="1"/>
      <c r="H4997" s="4"/>
    </row>
    <row r="4998" spans="1:8" x14ac:dyDescent="0.15">
      <c r="A4998" s="1"/>
      <c r="F4998" s="1"/>
      <c r="G4998" s="1"/>
      <c r="H4998" s="4"/>
    </row>
    <row r="4999" spans="1:8" x14ac:dyDescent="0.15">
      <c r="A4999" s="1"/>
      <c r="F4999" s="1"/>
      <c r="G4999" s="1"/>
      <c r="H4999" s="4"/>
    </row>
    <row r="5000" spans="1:8" x14ac:dyDescent="0.15">
      <c r="A5000" s="1"/>
      <c r="F5000" s="1"/>
      <c r="G5000" s="1"/>
      <c r="H5000" s="4"/>
    </row>
    <row r="5001" spans="1:8" x14ac:dyDescent="0.15">
      <c r="A5001" s="1"/>
      <c r="F5001" s="1"/>
      <c r="G5001" s="1"/>
      <c r="H5001" s="4"/>
    </row>
    <row r="5002" spans="1:8" x14ac:dyDescent="0.15">
      <c r="A5002" s="1"/>
      <c r="F5002" s="1"/>
      <c r="G5002" s="1"/>
      <c r="H5002" s="4"/>
    </row>
    <row r="5003" spans="1:8" x14ac:dyDescent="0.15">
      <c r="A5003" s="1"/>
      <c r="F5003" s="1"/>
      <c r="G5003" s="1"/>
      <c r="H5003" s="4"/>
    </row>
    <row r="5004" spans="1:8" x14ac:dyDescent="0.15">
      <c r="A5004" s="1"/>
      <c r="F5004" s="1"/>
      <c r="G5004" s="1"/>
      <c r="H5004" s="4"/>
    </row>
    <row r="5005" spans="1:8" x14ac:dyDescent="0.15">
      <c r="A5005" s="1"/>
      <c r="F5005" s="1"/>
      <c r="G5005" s="1"/>
      <c r="H5005" s="4"/>
    </row>
    <row r="5006" spans="1:8" x14ac:dyDescent="0.15">
      <c r="A5006" s="1"/>
      <c r="F5006" s="1"/>
      <c r="G5006" s="1"/>
      <c r="H5006" s="4"/>
    </row>
    <row r="5007" spans="1:8" x14ac:dyDescent="0.15">
      <c r="A5007" s="1"/>
      <c r="F5007" s="1"/>
      <c r="G5007" s="1"/>
      <c r="H5007" s="4"/>
    </row>
    <row r="5008" spans="1:8" x14ac:dyDescent="0.15">
      <c r="A5008" s="1"/>
      <c r="F5008" s="1"/>
      <c r="G5008" s="1"/>
      <c r="H5008" s="4"/>
    </row>
    <row r="5009" spans="1:8" x14ac:dyDescent="0.15">
      <c r="A5009" s="1"/>
      <c r="F5009" s="1"/>
      <c r="G5009" s="1"/>
      <c r="H5009" s="4"/>
    </row>
    <row r="5010" spans="1:8" x14ac:dyDescent="0.15">
      <c r="A5010" s="1"/>
      <c r="F5010" s="1"/>
      <c r="G5010" s="1"/>
      <c r="H5010" s="4"/>
    </row>
    <row r="5011" spans="1:8" x14ac:dyDescent="0.15">
      <c r="A5011" s="1"/>
      <c r="F5011" s="1"/>
      <c r="G5011" s="1"/>
      <c r="H5011" s="4"/>
    </row>
    <row r="5012" spans="1:8" x14ac:dyDescent="0.15">
      <c r="A5012" s="1"/>
      <c r="F5012" s="1"/>
      <c r="G5012" s="1"/>
      <c r="H5012" s="4"/>
    </row>
    <row r="5013" spans="1:8" x14ac:dyDescent="0.15">
      <c r="A5013" s="1"/>
      <c r="F5013" s="1"/>
      <c r="G5013" s="1"/>
      <c r="H5013" s="4"/>
    </row>
    <row r="5014" spans="1:8" x14ac:dyDescent="0.15">
      <c r="A5014" s="1"/>
      <c r="F5014" s="1"/>
      <c r="G5014" s="1"/>
      <c r="H5014" s="4"/>
    </row>
    <row r="5015" spans="1:8" x14ac:dyDescent="0.15">
      <c r="A5015" s="1"/>
      <c r="F5015" s="1"/>
      <c r="G5015" s="1"/>
      <c r="H5015" s="4"/>
    </row>
    <row r="5016" spans="1:8" x14ac:dyDescent="0.15">
      <c r="A5016" s="1"/>
      <c r="F5016" s="1"/>
      <c r="G5016" s="1"/>
      <c r="H5016" s="4"/>
    </row>
    <row r="5017" spans="1:8" x14ac:dyDescent="0.15">
      <c r="A5017" s="1"/>
      <c r="F5017" s="1"/>
      <c r="G5017" s="1"/>
      <c r="H5017" s="4"/>
    </row>
    <row r="5018" spans="1:8" x14ac:dyDescent="0.15">
      <c r="A5018" s="1"/>
      <c r="F5018" s="1"/>
      <c r="G5018" s="1"/>
      <c r="H5018" s="4"/>
    </row>
    <row r="5019" spans="1:8" x14ac:dyDescent="0.15">
      <c r="A5019" s="1"/>
      <c r="F5019" s="1"/>
      <c r="G5019" s="1"/>
      <c r="H5019" s="4"/>
    </row>
    <row r="5020" spans="1:8" x14ac:dyDescent="0.15">
      <c r="A5020" s="1"/>
      <c r="F5020" s="1"/>
      <c r="G5020" s="1"/>
      <c r="H5020" s="4"/>
    </row>
    <row r="5021" spans="1:8" x14ac:dyDescent="0.15">
      <c r="A5021" s="1"/>
      <c r="F5021" s="1"/>
      <c r="G5021" s="1"/>
      <c r="H5021" s="4"/>
    </row>
    <row r="5022" spans="1:8" x14ac:dyDescent="0.15">
      <c r="A5022" s="1"/>
      <c r="F5022" s="1"/>
      <c r="G5022" s="1"/>
      <c r="H5022" s="4"/>
    </row>
    <row r="5023" spans="1:8" x14ac:dyDescent="0.15">
      <c r="A5023" s="1"/>
      <c r="F5023" s="1"/>
      <c r="G5023" s="1"/>
      <c r="H5023" s="4"/>
    </row>
    <row r="5024" spans="1:8" x14ac:dyDescent="0.15">
      <c r="A5024" s="1"/>
      <c r="F5024" s="1"/>
      <c r="G5024" s="1"/>
      <c r="H5024" s="4"/>
    </row>
    <row r="5025" spans="1:8" x14ac:dyDescent="0.15">
      <c r="A5025" s="1"/>
      <c r="F5025" s="1"/>
      <c r="G5025" s="1"/>
      <c r="H5025" s="4"/>
    </row>
    <row r="5026" spans="1:8" x14ac:dyDescent="0.15">
      <c r="A5026" s="1"/>
      <c r="F5026" s="1"/>
      <c r="G5026" s="1"/>
      <c r="H5026" s="4"/>
    </row>
    <row r="5027" spans="1:8" x14ac:dyDescent="0.15">
      <c r="A5027" s="1"/>
      <c r="F5027" s="1"/>
      <c r="G5027" s="1"/>
      <c r="H5027" s="4"/>
    </row>
    <row r="5028" spans="1:8" x14ac:dyDescent="0.15">
      <c r="A5028" s="1"/>
      <c r="F5028" s="1"/>
      <c r="G5028" s="1"/>
      <c r="H5028" s="4"/>
    </row>
    <row r="5029" spans="1:8" x14ac:dyDescent="0.15">
      <c r="A5029" s="1"/>
      <c r="F5029" s="1"/>
      <c r="G5029" s="1"/>
      <c r="H5029" s="4"/>
    </row>
    <row r="5030" spans="1:8" x14ac:dyDescent="0.15">
      <c r="A5030" s="1"/>
      <c r="F5030" s="1"/>
      <c r="G5030" s="1"/>
      <c r="H5030" s="4"/>
    </row>
    <row r="5031" spans="1:8" x14ac:dyDescent="0.15">
      <c r="A5031" s="1"/>
      <c r="F5031" s="1"/>
      <c r="G5031" s="1"/>
      <c r="H5031" s="4"/>
    </row>
    <row r="5032" spans="1:8" x14ac:dyDescent="0.15">
      <c r="A5032" s="1"/>
      <c r="F5032" s="1"/>
      <c r="G5032" s="1"/>
      <c r="H5032" s="4"/>
    </row>
    <row r="5033" spans="1:8" x14ac:dyDescent="0.15">
      <c r="A5033" s="1"/>
      <c r="F5033" s="1"/>
      <c r="G5033" s="1"/>
      <c r="H5033" s="4"/>
    </row>
    <row r="5034" spans="1:8" x14ac:dyDescent="0.15">
      <c r="A5034" s="1"/>
      <c r="F5034" s="1"/>
      <c r="G5034" s="1"/>
      <c r="H5034" s="4"/>
    </row>
    <row r="5035" spans="1:8" x14ac:dyDescent="0.15">
      <c r="A5035" s="1"/>
      <c r="F5035" s="1"/>
      <c r="G5035" s="1"/>
      <c r="H5035" s="4"/>
    </row>
    <row r="5036" spans="1:8" x14ac:dyDescent="0.15">
      <c r="A5036" s="1"/>
      <c r="F5036" s="1"/>
      <c r="G5036" s="1"/>
      <c r="H5036" s="4"/>
    </row>
    <row r="5037" spans="1:8" x14ac:dyDescent="0.15">
      <c r="A5037" s="1"/>
      <c r="F5037" s="1"/>
      <c r="G5037" s="1"/>
      <c r="H5037" s="4"/>
    </row>
    <row r="5038" spans="1:8" x14ac:dyDescent="0.15">
      <c r="A5038" s="1"/>
      <c r="F5038" s="1"/>
      <c r="G5038" s="1"/>
      <c r="H5038" s="4"/>
    </row>
    <row r="5039" spans="1:8" x14ac:dyDescent="0.15">
      <c r="A5039" s="1"/>
      <c r="F5039" s="1"/>
      <c r="G5039" s="1"/>
      <c r="H5039" s="4"/>
    </row>
    <row r="5040" spans="1:8" x14ac:dyDescent="0.15">
      <c r="A5040" s="1"/>
      <c r="F5040" s="1"/>
      <c r="G5040" s="1"/>
      <c r="H5040" s="4"/>
    </row>
    <row r="5041" spans="1:8" x14ac:dyDescent="0.15">
      <c r="A5041" s="1"/>
      <c r="F5041" s="1"/>
      <c r="G5041" s="1"/>
      <c r="H5041" s="4"/>
    </row>
    <row r="5042" spans="1:8" x14ac:dyDescent="0.15">
      <c r="A5042" s="1"/>
      <c r="F5042" s="1"/>
      <c r="G5042" s="1"/>
      <c r="H5042" s="4"/>
    </row>
    <row r="5043" spans="1:8" x14ac:dyDescent="0.15">
      <c r="A5043" s="1"/>
      <c r="F5043" s="1"/>
      <c r="G5043" s="1"/>
      <c r="H5043" s="4"/>
    </row>
    <row r="5044" spans="1:8" x14ac:dyDescent="0.15">
      <c r="A5044" s="1"/>
      <c r="F5044" s="1"/>
      <c r="G5044" s="1"/>
      <c r="H5044" s="4"/>
    </row>
    <row r="5045" spans="1:8" x14ac:dyDescent="0.15">
      <c r="A5045" s="1"/>
      <c r="F5045" s="1"/>
      <c r="G5045" s="1"/>
      <c r="H5045" s="4"/>
    </row>
    <row r="5046" spans="1:8" x14ac:dyDescent="0.15">
      <c r="A5046" s="1"/>
      <c r="F5046" s="1"/>
      <c r="G5046" s="1"/>
      <c r="H5046" s="4"/>
    </row>
    <row r="5047" spans="1:8" x14ac:dyDescent="0.15">
      <c r="A5047" s="1"/>
      <c r="F5047" s="1"/>
      <c r="G5047" s="1"/>
      <c r="H5047" s="4"/>
    </row>
    <row r="5048" spans="1:8" x14ac:dyDescent="0.15">
      <c r="A5048" s="1"/>
      <c r="F5048" s="1"/>
      <c r="G5048" s="1"/>
      <c r="H5048" s="4"/>
    </row>
    <row r="5049" spans="1:8" x14ac:dyDescent="0.15">
      <c r="A5049" s="1"/>
      <c r="F5049" s="1"/>
      <c r="G5049" s="1"/>
      <c r="H5049" s="4"/>
    </row>
    <row r="5050" spans="1:8" x14ac:dyDescent="0.15">
      <c r="A5050" s="1"/>
      <c r="F5050" s="1"/>
      <c r="G5050" s="1"/>
      <c r="H5050" s="4"/>
    </row>
    <row r="5051" spans="1:8" x14ac:dyDescent="0.15">
      <c r="A5051" s="1"/>
      <c r="F5051" s="1"/>
      <c r="G5051" s="1"/>
      <c r="H5051" s="4"/>
    </row>
    <row r="5052" spans="1:8" x14ac:dyDescent="0.15">
      <c r="A5052" s="1"/>
      <c r="F5052" s="1"/>
      <c r="G5052" s="1"/>
      <c r="H5052" s="4"/>
    </row>
    <row r="5053" spans="1:8" x14ac:dyDescent="0.15">
      <c r="A5053" s="1"/>
      <c r="F5053" s="1"/>
      <c r="G5053" s="1"/>
      <c r="H5053" s="4"/>
    </row>
    <row r="5054" spans="1:8" x14ac:dyDescent="0.15">
      <c r="A5054" s="1"/>
      <c r="F5054" s="1"/>
      <c r="G5054" s="1"/>
      <c r="H5054" s="4"/>
    </row>
    <row r="5055" spans="1:8" x14ac:dyDescent="0.15">
      <c r="A5055" s="1"/>
      <c r="F5055" s="1"/>
      <c r="G5055" s="1"/>
      <c r="H5055" s="4"/>
    </row>
    <row r="5056" spans="1:8" x14ac:dyDescent="0.15">
      <c r="A5056" s="1"/>
      <c r="F5056" s="1"/>
      <c r="G5056" s="1"/>
      <c r="H5056" s="4"/>
    </row>
    <row r="5057" spans="1:8" x14ac:dyDescent="0.15">
      <c r="A5057" s="1"/>
      <c r="F5057" s="1"/>
      <c r="G5057" s="1"/>
      <c r="H5057" s="4"/>
    </row>
    <row r="5058" spans="1:8" x14ac:dyDescent="0.15">
      <c r="A5058" s="1"/>
      <c r="F5058" s="1"/>
      <c r="G5058" s="1"/>
      <c r="H5058" s="4"/>
    </row>
    <row r="5059" spans="1:8" x14ac:dyDescent="0.15">
      <c r="A5059" s="1"/>
      <c r="F5059" s="1"/>
      <c r="G5059" s="1"/>
      <c r="H5059" s="4"/>
    </row>
    <row r="5060" spans="1:8" x14ac:dyDescent="0.15">
      <c r="A5060" s="1"/>
      <c r="F5060" s="1"/>
      <c r="G5060" s="1"/>
      <c r="H5060" s="4"/>
    </row>
    <row r="5061" spans="1:8" x14ac:dyDescent="0.15">
      <c r="A5061" s="1"/>
      <c r="F5061" s="1"/>
      <c r="G5061" s="1"/>
      <c r="H5061" s="4"/>
    </row>
    <row r="5062" spans="1:8" x14ac:dyDescent="0.15">
      <c r="A5062" s="1"/>
      <c r="F5062" s="1"/>
      <c r="G5062" s="1"/>
      <c r="H5062" s="4"/>
    </row>
    <row r="5063" spans="1:8" x14ac:dyDescent="0.15">
      <c r="A5063" s="1"/>
      <c r="F5063" s="1"/>
      <c r="G5063" s="1"/>
      <c r="H5063" s="4"/>
    </row>
    <row r="5064" spans="1:8" x14ac:dyDescent="0.15">
      <c r="A5064" s="1"/>
      <c r="F5064" s="1"/>
      <c r="G5064" s="1"/>
      <c r="H5064" s="4"/>
    </row>
    <row r="5065" spans="1:8" x14ac:dyDescent="0.15">
      <c r="A5065" s="1"/>
      <c r="F5065" s="1"/>
      <c r="G5065" s="1"/>
      <c r="H5065" s="4"/>
    </row>
    <row r="5066" spans="1:8" x14ac:dyDescent="0.15">
      <c r="A5066" s="1"/>
      <c r="F5066" s="1"/>
      <c r="G5066" s="1"/>
      <c r="H5066" s="4"/>
    </row>
    <row r="5067" spans="1:8" x14ac:dyDescent="0.15">
      <c r="A5067" s="1"/>
      <c r="F5067" s="1"/>
      <c r="G5067" s="1"/>
      <c r="H5067" s="4"/>
    </row>
    <row r="5068" spans="1:8" x14ac:dyDescent="0.15">
      <c r="A5068" s="1"/>
      <c r="F5068" s="1"/>
      <c r="G5068" s="1"/>
      <c r="H5068" s="4"/>
    </row>
    <row r="5069" spans="1:8" x14ac:dyDescent="0.15">
      <c r="A5069" s="1"/>
      <c r="F5069" s="1"/>
      <c r="G5069" s="1"/>
      <c r="H5069" s="4"/>
    </row>
    <row r="5070" spans="1:8" x14ac:dyDescent="0.15">
      <c r="A5070" s="1"/>
      <c r="F5070" s="1"/>
      <c r="G5070" s="1"/>
      <c r="H5070" s="4"/>
    </row>
    <row r="5071" spans="1:8" x14ac:dyDescent="0.15">
      <c r="A5071" s="1"/>
      <c r="F5071" s="1"/>
      <c r="G5071" s="1"/>
      <c r="H5071" s="4"/>
    </row>
    <row r="5072" spans="1:8" x14ac:dyDescent="0.15">
      <c r="A5072" s="1"/>
      <c r="F5072" s="1"/>
      <c r="G5072" s="1"/>
      <c r="H5072" s="4"/>
    </row>
    <row r="5073" spans="1:8" x14ac:dyDescent="0.15">
      <c r="A5073" s="1"/>
      <c r="F5073" s="1"/>
      <c r="G5073" s="1"/>
      <c r="H5073" s="4"/>
    </row>
    <row r="5074" spans="1:8" x14ac:dyDescent="0.15">
      <c r="A5074" s="1"/>
      <c r="F5074" s="1"/>
      <c r="G5074" s="1"/>
      <c r="H5074" s="4"/>
    </row>
    <row r="5075" spans="1:8" x14ac:dyDescent="0.15">
      <c r="A5075" s="1"/>
      <c r="F5075" s="1"/>
      <c r="G5075" s="1"/>
      <c r="H5075" s="4"/>
    </row>
    <row r="5076" spans="1:8" x14ac:dyDescent="0.15">
      <c r="A5076" s="1"/>
      <c r="F5076" s="1"/>
      <c r="G5076" s="1"/>
      <c r="H5076" s="4"/>
    </row>
    <row r="5077" spans="1:8" x14ac:dyDescent="0.15">
      <c r="A5077" s="1"/>
      <c r="F5077" s="1"/>
      <c r="G5077" s="1"/>
      <c r="H5077" s="4"/>
    </row>
    <row r="5078" spans="1:8" x14ac:dyDescent="0.15">
      <c r="A5078" s="1"/>
      <c r="F5078" s="1"/>
      <c r="G5078" s="1"/>
      <c r="H5078" s="4"/>
    </row>
    <row r="5079" spans="1:8" x14ac:dyDescent="0.15">
      <c r="A5079" s="1"/>
      <c r="F5079" s="1"/>
      <c r="G5079" s="1"/>
      <c r="H5079" s="4"/>
    </row>
    <row r="5080" spans="1:8" x14ac:dyDescent="0.15">
      <c r="A5080" s="1"/>
      <c r="F5080" s="1"/>
      <c r="G5080" s="1"/>
      <c r="H5080" s="4"/>
    </row>
    <row r="5081" spans="1:8" x14ac:dyDescent="0.15">
      <c r="A5081" s="1"/>
      <c r="F5081" s="1"/>
      <c r="G5081" s="1"/>
      <c r="H5081" s="4"/>
    </row>
    <row r="5082" spans="1:8" x14ac:dyDescent="0.15">
      <c r="A5082" s="1"/>
      <c r="F5082" s="1"/>
      <c r="G5082" s="1"/>
      <c r="H5082" s="4"/>
    </row>
    <row r="5083" spans="1:8" x14ac:dyDescent="0.15">
      <c r="A5083" s="1"/>
      <c r="F5083" s="1"/>
      <c r="G5083" s="1"/>
      <c r="H5083" s="4"/>
    </row>
    <row r="5084" spans="1:8" x14ac:dyDescent="0.15">
      <c r="A5084" s="1"/>
      <c r="F5084" s="1"/>
      <c r="G5084" s="1"/>
      <c r="H5084" s="4"/>
    </row>
    <row r="5085" spans="1:8" x14ac:dyDescent="0.15">
      <c r="A5085" s="1"/>
      <c r="F5085" s="1"/>
      <c r="G5085" s="1"/>
      <c r="H5085" s="4"/>
    </row>
    <row r="5086" spans="1:8" x14ac:dyDescent="0.15">
      <c r="A5086" s="1"/>
      <c r="F5086" s="1"/>
      <c r="G5086" s="1"/>
      <c r="H5086" s="4"/>
    </row>
    <row r="5087" spans="1:8" x14ac:dyDescent="0.15">
      <c r="A5087" s="1"/>
      <c r="F5087" s="1"/>
      <c r="G5087" s="1"/>
      <c r="H5087" s="4"/>
    </row>
    <row r="5088" spans="1:8" x14ac:dyDescent="0.15">
      <c r="A5088" s="1"/>
      <c r="F5088" s="1"/>
      <c r="G5088" s="1"/>
      <c r="H5088" s="4"/>
    </row>
    <row r="5089" spans="1:8" x14ac:dyDescent="0.15">
      <c r="A5089" s="1"/>
      <c r="F5089" s="1"/>
      <c r="G5089" s="1"/>
      <c r="H5089" s="4"/>
    </row>
    <row r="5090" spans="1:8" x14ac:dyDescent="0.15">
      <c r="A5090" s="1"/>
      <c r="F5090" s="1"/>
      <c r="G5090" s="1"/>
      <c r="H5090" s="4"/>
    </row>
    <row r="5091" spans="1:8" x14ac:dyDescent="0.15">
      <c r="A5091" s="1"/>
      <c r="F5091" s="1"/>
      <c r="G5091" s="1"/>
      <c r="H5091" s="4"/>
    </row>
    <row r="5092" spans="1:8" x14ac:dyDescent="0.15">
      <c r="A5092" s="1"/>
      <c r="F5092" s="1"/>
      <c r="G5092" s="1"/>
      <c r="H5092" s="4"/>
    </row>
    <row r="5093" spans="1:8" x14ac:dyDescent="0.15">
      <c r="A5093" s="1"/>
      <c r="F5093" s="1"/>
      <c r="G5093" s="1"/>
      <c r="H5093" s="4"/>
    </row>
    <row r="5094" spans="1:8" x14ac:dyDescent="0.15">
      <c r="A5094" s="1"/>
      <c r="F5094" s="1"/>
      <c r="G5094" s="1"/>
      <c r="H5094" s="4"/>
    </row>
    <row r="5095" spans="1:8" x14ac:dyDescent="0.15">
      <c r="A5095" s="1"/>
      <c r="F5095" s="1"/>
      <c r="G5095" s="1"/>
      <c r="H5095" s="4"/>
    </row>
    <row r="5096" spans="1:8" x14ac:dyDescent="0.15">
      <c r="A5096" s="1"/>
      <c r="F5096" s="1"/>
      <c r="G5096" s="1"/>
      <c r="H5096" s="4"/>
    </row>
    <row r="5097" spans="1:8" x14ac:dyDescent="0.15">
      <c r="A5097" s="1"/>
      <c r="F5097" s="1"/>
      <c r="G5097" s="1"/>
      <c r="H5097" s="4"/>
    </row>
    <row r="5098" spans="1:8" x14ac:dyDescent="0.15">
      <c r="A5098" s="1"/>
      <c r="F5098" s="1"/>
      <c r="G5098" s="1"/>
      <c r="H5098" s="4"/>
    </row>
    <row r="5099" spans="1:8" x14ac:dyDescent="0.15">
      <c r="A5099" s="1"/>
      <c r="F5099" s="1"/>
      <c r="G5099" s="1"/>
      <c r="H5099" s="4"/>
    </row>
    <row r="5100" spans="1:8" x14ac:dyDescent="0.15">
      <c r="A5100" s="1"/>
      <c r="F5100" s="1"/>
      <c r="G5100" s="1"/>
      <c r="H5100" s="4"/>
    </row>
    <row r="5101" spans="1:8" x14ac:dyDescent="0.15">
      <c r="A5101" s="1"/>
      <c r="F5101" s="1"/>
      <c r="G5101" s="1"/>
      <c r="H5101" s="4"/>
    </row>
    <row r="5102" spans="1:8" x14ac:dyDescent="0.15">
      <c r="A5102" s="1"/>
      <c r="F5102" s="1"/>
      <c r="G5102" s="1"/>
      <c r="H5102" s="4"/>
    </row>
    <row r="5103" spans="1:8" x14ac:dyDescent="0.15">
      <c r="A5103" s="1"/>
      <c r="F5103" s="1"/>
      <c r="G5103" s="1"/>
      <c r="H5103" s="4"/>
    </row>
    <row r="5104" spans="1:8" x14ac:dyDescent="0.15">
      <c r="A5104" s="1"/>
      <c r="F5104" s="1"/>
      <c r="G5104" s="1"/>
      <c r="H5104" s="4"/>
    </row>
    <row r="5105" spans="1:8" x14ac:dyDescent="0.15">
      <c r="A5105" s="1"/>
      <c r="F5105" s="1"/>
      <c r="G5105" s="1"/>
      <c r="H5105" s="4"/>
    </row>
    <row r="5106" spans="1:8" x14ac:dyDescent="0.15">
      <c r="A5106" s="1"/>
      <c r="F5106" s="1"/>
      <c r="G5106" s="1"/>
      <c r="H5106" s="4"/>
    </row>
    <row r="5107" spans="1:8" x14ac:dyDescent="0.15">
      <c r="A5107" s="1"/>
      <c r="F5107" s="1"/>
      <c r="G5107" s="1"/>
      <c r="H5107" s="4"/>
    </row>
    <row r="5108" spans="1:8" x14ac:dyDescent="0.15">
      <c r="A5108" s="1"/>
      <c r="F5108" s="1"/>
      <c r="G5108" s="1"/>
      <c r="H5108" s="4"/>
    </row>
    <row r="5109" spans="1:8" x14ac:dyDescent="0.15">
      <c r="A5109" s="1"/>
      <c r="F5109" s="1"/>
      <c r="G5109" s="1"/>
      <c r="H5109" s="4"/>
    </row>
    <row r="5110" spans="1:8" x14ac:dyDescent="0.15">
      <c r="A5110" s="1"/>
      <c r="F5110" s="1"/>
      <c r="G5110" s="1"/>
      <c r="H5110" s="4"/>
    </row>
    <row r="5111" spans="1:8" x14ac:dyDescent="0.15">
      <c r="A5111" s="1"/>
      <c r="F5111" s="1"/>
      <c r="G5111" s="1"/>
      <c r="H5111" s="4"/>
    </row>
    <row r="5112" spans="1:8" x14ac:dyDescent="0.15">
      <c r="A5112" s="1"/>
      <c r="F5112" s="1"/>
      <c r="G5112" s="1"/>
      <c r="H5112" s="4"/>
    </row>
    <row r="5113" spans="1:8" x14ac:dyDescent="0.15">
      <c r="A5113" s="1"/>
      <c r="F5113" s="1"/>
      <c r="G5113" s="1"/>
      <c r="H5113" s="4"/>
    </row>
    <row r="5114" spans="1:8" x14ac:dyDescent="0.15">
      <c r="A5114" s="1"/>
      <c r="F5114" s="1"/>
      <c r="G5114" s="1"/>
      <c r="H5114" s="4"/>
    </row>
    <row r="5115" spans="1:8" x14ac:dyDescent="0.15">
      <c r="A5115" s="1"/>
      <c r="F5115" s="1"/>
      <c r="G5115" s="1"/>
      <c r="H5115" s="4"/>
    </row>
    <row r="5116" spans="1:8" x14ac:dyDescent="0.15">
      <c r="A5116" s="1"/>
      <c r="F5116" s="1"/>
      <c r="G5116" s="1"/>
      <c r="H5116" s="4"/>
    </row>
    <row r="5117" spans="1:8" x14ac:dyDescent="0.15">
      <c r="A5117" s="1"/>
      <c r="F5117" s="1"/>
      <c r="G5117" s="1"/>
      <c r="H5117" s="4"/>
    </row>
    <row r="5118" spans="1:8" x14ac:dyDescent="0.15">
      <c r="A5118" s="1"/>
      <c r="F5118" s="1"/>
      <c r="G5118" s="1"/>
      <c r="H5118" s="4"/>
    </row>
    <row r="5119" spans="1:8" x14ac:dyDescent="0.15">
      <c r="A5119" s="1"/>
      <c r="F5119" s="1"/>
      <c r="G5119" s="1"/>
      <c r="H5119" s="4"/>
    </row>
    <row r="5120" spans="1:8" x14ac:dyDescent="0.15">
      <c r="A5120" s="1"/>
      <c r="F5120" s="1"/>
      <c r="G5120" s="1"/>
      <c r="H5120" s="4"/>
    </row>
    <row r="5121" spans="1:8" x14ac:dyDescent="0.15">
      <c r="A5121" s="1"/>
      <c r="F5121" s="1"/>
      <c r="G5121" s="1"/>
      <c r="H5121" s="4"/>
    </row>
    <row r="5122" spans="1:8" x14ac:dyDescent="0.15">
      <c r="A5122" s="1"/>
      <c r="F5122" s="1"/>
      <c r="G5122" s="1"/>
      <c r="H5122" s="4"/>
    </row>
    <row r="5123" spans="1:8" x14ac:dyDescent="0.15">
      <c r="A5123" s="1"/>
      <c r="F5123" s="1"/>
      <c r="G5123" s="1"/>
      <c r="H5123" s="4"/>
    </row>
    <row r="5124" spans="1:8" x14ac:dyDescent="0.15">
      <c r="A5124" s="1"/>
      <c r="F5124" s="1"/>
      <c r="G5124" s="1"/>
      <c r="H5124" s="4"/>
    </row>
    <row r="5125" spans="1:8" x14ac:dyDescent="0.15">
      <c r="A5125" s="1"/>
      <c r="F5125" s="1"/>
      <c r="G5125" s="1"/>
      <c r="H5125" s="4"/>
    </row>
    <row r="5126" spans="1:8" x14ac:dyDescent="0.15">
      <c r="A5126" s="1"/>
      <c r="F5126" s="1"/>
      <c r="G5126" s="1"/>
      <c r="H5126" s="4"/>
    </row>
    <row r="5127" spans="1:8" x14ac:dyDescent="0.15">
      <c r="A5127" s="1"/>
      <c r="F5127" s="1"/>
      <c r="G5127" s="1"/>
      <c r="H5127" s="4"/>
    </row>
    <row r="5128" spans="1:8" x14ac:dyDescent="0.15">
      <c r="A5128" s="1"/>
      <c r="F5128" s="1"/>
      <c r="G5128" s="1"/>
      <c r="H5128" s="4"/>
    </row>
    <row r="5129" spans="1:8" x14ac:dyDescent="0.15">
      <c r="A5129" s="1"/>
      <c r="F5129" s="1"/>
      <c r="G5129" s="1"/>
      <c r="H5129" s="4"/>
    </row>
    <row r="5130" spans="1:8" x14ac:dyDescent="0.15">
      <c r="A5130" s="1"/>
      <c r="F5130" s="1"/>
      <c r="G5130" s="1"/>
      <c r="H5130" s="4"/>
    </row>
    <row r="5131" spans="1:8" x14ac:dyDescent="0.15">
      <c r="A5131" s="1"/>
      <c r="F5131" s="1"/>
      <c r="G5131" s="1"/>
      <c r="H5131" s="4"/>
    </row>
    <row r="5132" spans="1:8" x14ac:dyDescent="0.15">
      <c r="A5132" s="1"/>
      <c r="F5132" s="1"/>
      <c r="G5132" s="1"/>
      <c r="H5132" s="4"/>
    </row>
    <row r="5133" spans="1:8" x14ac:dyDescent="0.15">
      <c r="A5133" s="1"/>
      <c r="F5133" s="1"/>
      <c r="G5133" s="1"/>
      <c r="H5133" s="4"/>
    </row>
    <row r="5134" spans="1:8" x14ac:dyDescent="0.15">
      <c r="A5134" s="1"/>
      <c r="F5134" s="1"/>
      <c r="G5134" s="1"/>
      <c r="H5134" s="4"/>
    </row>
    <row r="5135" spans="1:8" x14ac:dyDescent="0.15">
      <c r="A5135" s="1"/>
      <c r="F5135" s="1"/>
      <c r="G5135" s="1"/>
      <c r="H5135" s="4"/>
    </row>
    <row r="5136" spans="1:8" x14ac:dyDescent="0.15">
      <c r="A5136" s="1"/>
      <c r="F5136" s="1"/>
      <c r="G5136" s="1"/>
      <c r="H5136" s="4"/>
    </row>
    <row r="5137" spans="1:8" x14ac:dyDescent="0.15">
      <c r="A5137" s="1"/>
      <c r="F5137" s="1"/>
      <c r="G5137" s="1"/>
      <c r="H5137" s="4"/>
    </row>
    <row r="5138" spans="1:8" x14ac:dyDescent="0.15">
      <c r="A5138" s="1"/>
      <c r="F5138" s="1"/>
      <c r="G5138" s="1"/>
      <c r="H5138" s="4"/>
    </row>
    <row r="5139" spans="1:8" x14ac:dyDescent="0.15">
      <c r="A5139" s="1"/>
      <c r="F5139" s="1"/>
      <c r="G5139" s="1"/>
      <c r="H5139" s="4"/>
    </row>
    <row r="5140" spans="1:8" x14ac:dyDescent="0.15">
      <c r="A5140" s="1"/>
      <c r="F5140" s="1"/>
      <c r="G5140" s="1"/>
      <c r="H5140" s="4"/>
    </row>
    <row r="5141" spans="1:8" x14ac:dyDescent="0.15">
      <c r="A5141" s="1"/>
      <c r="F5141" s="1"/>
      <c r="G5141" s="1"/>
      <c r="H5141" s="4"/>
    </row>
    <row r="5142" spans="1:8" x14ac:dyDescent="0.15">
      <c r="A5142" s="1"/>
      <c r="F5142" s="1"/>
      <c r="G5142" s="1"/>
      <c r="H5142" s="4"/>
    </row>
    <row r="5143" spans="1:8" x14ac:dyDescent="0.15">
      <c r="A5143" s="1"/>
      <c r="F5143" s="1"/>
      <c r="G5143" s="1"/>
      <c r="H5143" s="4"/>
    </row>
    <row r="5144" spans="1:8" x14ac:dyDescent="0.15">
      <c r="A5144" s="1"/>
      <c r="F5144" s="1"/>
      <c r="G5144" s="1"/>
      <c r="H5144" s="4"/>
    </row>
    <row r="5145" spans="1:8" x14ac:dyDescent="0.15">
      <c r="A5145" s="1"/>
      <c r="F5145" s="1"/>
      <c r="G5145" s="1"/>
      <c r="H5145" s="4"/>
    </row>
    <row r="5146" spans="1:8" x14ac:dyDescent="0.15">
      <c r="A5146" s="1"/>
      <c r="F5146" s="1"/>
      <c r="G5146" s="1"/>
      <c r="H5146" s="4"/>
    </row>
    <row r="5147" spans="1:8" x14ac:dyDescent="0.15">
      <c r="A5147" s="1"/>
      <c r="F5147" s="1"/>
      <c r="G5147" s="1"/>
      <c r="H5147" s="4"/>
    </row>
    <row r="5148" spans="1:8" x14ac:dyDescent="0.15">
      <c r="A5148" s="1"/>
      <c r="F5148" s="1"/>
      <c r="G5148" s="1"/>
      <c r="H5148" s="4"/>
    </row>
    <row r="5149" spans="1:8" x14ac:dyDescent="0.15">
      <c r="A5149" s="1"/>
      <c r="F5149" s="1"/>
      <c r="G5149" s="1"/>
      <c r="H5149" s="4"/>
    </row>
    <row r="5150" spans="1:8" x14ac:dyDescent="0.15">
      <c r="A5150" s="1"/>
      <c r="F5150" s="1"/>
      <c r="G5150" s="1"/>
      <c r="H5150" s="4"/>
    </row>
    <row r="5151" spans="1:8" x14ac:dyDescent="0.15">
      <c r="A5151" s="1"/>
      <c r="F5151" s="1"/>
      <c r="G5151" s="1"/>
      <c r="H5151" s="4"/>
    </row>
    <row r="5152" spans="1:8" x14ac:dyDescent="0.15">
      <c r="A5152" s="1"/>
      <c r="F5152" s="1"/>
      <c r="G5152" s="1"/>
      <c r="H5152" s="4"/>
    </row>
    <row r="5153" spans="1:8" x14ac:dyDescent="0.15">
      <c r="A5153" s="1"/>
      <c r="F5153" s="1"/>
      <c r="G5153" s="1"/>
      <c r="H5153" s="4"/>
    </row>
    <row r="5154" spans="1:8" x14ac:dyDescent="0.15">
      <c r="A5154" s="1"/>
      <c r="F5154" s="1"/>
      <c r="G5154" s="1"/>
      <c r="H5154" s="4"/>
    </row>
    <row r="5155" spans="1:8" x14ac:dyDescent="0.15">
      <c r="A5155" s="1"/>
      <c r="F5155" s="1"/>
      <c r="G5155" s="1"/>
      <c r="H5155" s="4"/>
    </row>
    <row r="5156" spans="1:8" x14ac:dyDescent="0.15">
      <c r="A5156" s="1"/>
      <c r="F5156" s="1"/>
      <c r="G5156" s="1"/>
      <c r="H5156" s="4"/>
    </row>
    <row r="5157" spans="1:8" x14ac:dyDescent="0.15">
      <c r="A5157" s="1"/>
      <c r="F5157" s="1"/>
      <c r="G5157" s="1"/>
      <c r="H5157" s="4"/>
    </row>
    <row r="5158" spans="1:8" x14ac:dyDescent="0.15">
      <c r="A5158" s="1"/>
      <c r="F5158" s="1"/>
      <c r="G5158" s="1"/>
      <c r="H5158" s="4"/>
    </row>
    <row r="5159" spans="1:8" x14ac:dyDescent="0.15">
      <c r="A5159" s="1"/>
      <c r="F5159" s="1"/>
      <c r="G5159" s="1"/>
      <c r="H5159" s="4"/>
    </row>
    <row r="5160" spans="1:8" x14ac:dyDescent="0.15">
      <c r="A5160" s="1"/>
      <c r="F5160" s="1"/>
      <c r="G5160" s="1"/>
      <c r="H5160" s="4"/>
    </row>
    <row r="5161" spans="1:8" x14ac:dyDescent="0.15">
      <c r="A5161" s="1"/>
      <c r="F5161" s="1"/>
      <c r="G5161" s="1"/>
      <c r="H5161" s="4"/>
    </row>
    <row r="5162" spans="1:8" x14ac:dyDescent="0.15">
      <c r="A5162" s="1"/>
      <c r="F5162" s="1"/>
      <c r="G5162" s="1"/>
      <c r="H5162" s="4"/>
    </row>
    <row r="5163" spans="1:8" x14ac:dyDescent="0.15">
      <c r="A5163" s="1"/>
      <c r="F5163" s="1"/>
      <c r="G5163" s="1"/>
      <c r="H5163" s="4"/>
    </row>
    <row r="5164" spans="1:8" x14ac:dyDescent="0.15">
      <c r="A5164" s="1"/>
      <c r="F5164" s="1"/>
      <c r="G5164" s="1"/>
      <c r="H5164" s="4"/>
    </row>
    <row r="5165" spans="1:8" x14ac:dyDescent="0.15">
      <c r="A5165" s="1"/>
      <c r="F5165" s="1"/>
      <c r="G5165" s="1"/>
      <c r="H5165" s="4"/>
    </row>
    <row r="5166" spans="1:8" x14ac:dyDescent="0.15">
      <c r="A5166" s="1"/>
      <c r="F5166" s="1"/>
      <c r="G5166" s="1"/>
      <c r="H5166" s="4"/>
    </row>
    <row r="5167" spans="1:8" x14ac:dyDescent="0.15">
      <c r="A5167" s="1"/>
      <c r="F5167" s="1"/>
      <c r="G5167" s="1"/>
      <c r="H5167" s="4"/>
    </row>
    <row r="5168" spans="1:8" x14ac:dyDescent="0.15">
      <c r="A5168" s="1"/>
      <c r="F5168" s="1"/>
      <c r="G5168" s="1"/>
      <c r="H5168" s="4"/>
    </row>
    <row r="5169" spans="1:8" x14ac:dyDescent="0.15">
      <c r="A5169" s="1"/>
      <c r="F5169" s="1"/>
      <c r="G5169" s="1"/>
      <c r="H5169" s="4"/>
    </row>
    <row r="5170" spans="1:8" x14ac:dyDescent="0.15">
      <c r="A5170" s="1"/>
      <c r="F5170" s="1"/>
      <c r="G5170" s="1"/>
      <c r="H5170" s="4"/>
    </row>
    <row r="5171" spans="1:8" x14ac:dyDescent="0.15">
      <c r="A5171" s="1"/>
      <c r="F5171" s="1"/>
      <c r="G5171" s="1"/>
      <c r="H5171" s="4"/>
    </row>
    <row r="5172" spans="1:8" x14ac:dyDescent="0.15">
      <c r="A5172" s="1"/>
      <c r="F5172" s="1"/>
      <c r="G5172" s="1"/>
      <c r="H5172" s="4"/>
    </row>
    <row r="5173" spans="1:8" x14ac:dyDescent="0.15">
      <c r="A5173" s="1"/>
      <c r="F5173" s="1"/>
      <c r="G5173" s="1"/>
      <c r="H5173" s="4"/>
    </row>
    <row r="5174" spans="1:8" x14ac:dyDescent="0.15">
      <c r="A5174" s="1"/>
      <c r="F5174" s="1"/>
      <c r="G5174" s="1"/>
      <c r="H5174" s="4"/>
    </row>
    <row r="5175" spans="1:8" x14ac:dyDescent="0.15">
      <c r="A5175" s="1"/>
      <c r="F5175" s="1"/>
      <c r="G5175" s="1"/>
      <c r="H5175" s="4"/>
    </row>
    <row r="5176" spans="1:8" x14ac:dyDescent="0.15">
      <c r="A5176" s="1"/>
      <c r="F5176" s="1"/>
      <c r="G5176" s="1"/>
      <c r="H5176" s="4"/>
    </row>
    <row r="5177" spans="1:8" x14ac:dyDescent="0.15">
      <c r="A5177" s="1"/>
      <c r="F5177" s="1"/>
      <c r="G5177" s="1"/>
      <c r="H5177" s="4"/>
    </row>
    <row r="5178" spans="1:8" x14ac:dyDescent="0.15">
      <c r="A5178" s="1"/>
      <c r="F5178" s="1"/>
      <c r="G5178" s="1"/>
      <c r="H5178" s="4"/>
    </row>
    <row r="5179" spans="1:8" x14ac:dyDescent="0.15">
      <c r="A5179" s="1"/>
      <c r="F5179" s="1"/>
      <c r="G5179" s="1"/>
      <c r="H5179" s="4"/>
    </row>
    <row r="5180" spans="1:8" x14ac:dyDescent="0.15">
      <c r="A5180" s="1"/>
      <c r="F5180" s="1"/>
      <c r="G5180" s="1"/>
      <c r="H5180" s="4"/>
    </row>
    <row r="5181" spans="1:8" x14ac:dyDescent="0.15">
      <c r="A5181" s="1"/>
      <c r="F5181" s="1"/>
      <c r="G5181" s="1"/>
      <c r="H5181" s="4"/>
    </row>
    <row r="5182" spans="1:8" x14ac:dyDescent="0.15">
      <c r="A5182" s="1"/>
      <c r="F5182" s="1"/>
      <c r="G5182" s="1"/>
      <c r="H5182" s="4"/>
    </row>
    <row r="5183" spans="1:8" x14ac:dyDescent="0.15">
      <c r="A5183" s="1"/>
      <c r="F5183" s="1"/>
      <c r="G5183" s="1"/>
      <c r="H5183" s="4"/>
    </row>
    <row r="5184" spans="1:8" x14ac:dyDescent="0.15">
      <c r="A5184" s="1"/>
      <c r="F5184" s="1"/>
      <c r="G5184" s="1"/>
      <c r="H5184" s="4"/>
    </row>
    <row r="5185" spans="1:8" x14ac:dyDescent="0.15">
      <c r="A5185" s="1"/>
      <c r="F5185" s="1"/>
      <c r="G5185" s="1"/>
      <c r="H5185" s="4"/>
    </row>
    <row r="5186" spans="1:8" x14ac:dyDescent="0.15">
      <c r="A5186" s="1"/>
      <c r="F5186" s="1"/>
      <c r="G5186" s="1"/>
      <c r="H5186" s="4"/>
    </row>
    <row r="5187" spans="1:8" x14ac:dyDescent="0.15">
      <c r="A5187" s="1"/>
      <c r="F5187" s="1"/>
      <c r="G5187" s="1"/>
      <c r="H5187" s="4"/>
    </row>
    <row r="5188" spans="1:8" x14ac:dyDescent="0.15">
      <c r="A5188" s="1"/>
      <c r="F5188" s="1"/>
      <c r="G5188" s="1"/>
      <c r="H5188" s="4"/>
    </row>
    <row r="5189" spans="1:8" x14ac:dyDescent="0.15">
      <c r="A5189" s="1"/>
      <c r="F5189" s="1"/>
      <c r="G5189" s="1"/>
      <c r="H5189" s="4"/>
    </row>
    <row r="5190" spans="1:8" x14ac:dyDescent="0.15">
      <c r="A5190" s="1"/>
      <c r="F5190" s="1"/>
      <c r="G5190" s="1"/>
      <c r="H5190" s="4"/>
    </row>
    <row r="5191" spans="1:8" x14ac:dyDescent="0.15">
      <c r="A5191" s="1"/>
      <c r="F5191" s="1"/>
      <c r="G5191" s="1"/>
      <c r="H5191" s="4"/>
    </row>
    <row r="5192" spans="1:8" x14ac:dyDescent="0.15">
      <c r="A5192" s="1"/>
      <c r="F5192" s="1"/>
      <c r="G5192" s="1"/>
      <c r="H5192" s="4"/>
    </row>
    <row r="5193" spans="1:8" x14ac:dyDescent="0.15">
      <c r="A5193" s="1"/>
      <c r="F5193" s="1"/>
      <c r="G5193" s="1"/>
      <c r="H5193" s="4"/>
    </row>
    <row r="5194" spans="1:8" x14ac:dyDescent="0.15">
      <c r="A5194" s="1"/>
      <c r="F5194" s="1"/>
      <c r="G5194" s="1"/>
      <c r="H5194" s="4"/>
    </row>
    <row r="5195" spans="1:8" x14ac:dyDescent="0.15">
      <c r="A5195" s="1"/>
      <c r="F5195" s="1"/>
      <c r="G5195" s="1"/>
      <c r="H5195" s="4"/>
    </row>
    <row r="5196" spans="1:8" x14ac:dyDescent="0.15">
      <c r="A5196" s="1"/>
      <c r="F5196" s="1"/>
      <c r="G5196" s="1"/>
      <c r="H5196" s="4"/>
    </row>
    <row r="5197" spans="1:8" x14ac:dyDescent="0.15">
      <c r="A5197" s="1"/>
      <c r="F5197" s="1"/>
      <c r="G5197" s="1"/>
      <c r="H5197" s="4"/>
    </row>
    <row r="5198" spans="1:8" x14ac:dyDescent="0.15">
      <c r="A5198" s="1"/>
      <c r="F5198" s="1"/>
      <c r="G5198" s="1"/>
      <c r="H5198" s="4"/>
    </row>
    <row r="5199" spans="1:8" x14ac:dyDescent="0.15">
      <c r="A5199" s="1"/>
      <c r="F5199" s="1"/>
      <c r="G5199" s="1"/>
      <c r="H5199" s="4"/>
    </row>
    <row r="5200" spans="1:8" x14ac:dyDescent="0.15">
      <c r="A5200" s="1"/>
      <c r="F5200" s="1"/>
      <c r="G5200" s="1"/>
      <c r="H5200" s="4"/>
    </row>
    <row r="5201" spans="1:8" x14ac:dyDescent="0.15">
      <c r="A5201" s="1"/>
      <c r="F5201" s="1"/>
      <c r="G5201" s="1"/>
      <c r="H5201" s="4"/>
    </row>
    <row r="5202" spans="1:8" x14ac:dyDescent="0.15">
      <c r="A5202" s="1"/>
      <c r="F5202" s="1"/>
      <c r="G5202" s="1"/>
      <c r="H5202" s="4"/>
    </row>
    <row r="5203" spans="1:8" x14ac:dyDescent="0.15">
      <c r="A5203" s="1"/>
      <c r="F5203" s="1"/>
      <c r="G5203" s="1"/>
      <c r="H5203" s="4"/>
    </row>
    <row r="5204" spans="1:8" x14ac:dyDescent="0.15">
      <c r="A5204" s="1"/>
      <c r="F5204" s="1"/>
      <c r="G5204" s="1"/>
      <c r="H5204" s="4"/>
    </row>
    <row r="5205" spans="1:8" x14ac:dyDescent="0.15">
      <c r="A5205" s="1"/>
      <c r="F5205" s="1"/>
      <c r="G5205" s="1"/>
      <c r="H5205" s="4"/>
    </row>
    <row r="5206" spans="1:8" x14ac:dyDescent="0.15">
      <c r="A5206" s="1"/>
      <c r="F5206" s="1"/>
      <c r="G5206" s="1"/>
      <c r="H5206" s="4"/>
    </row>
    <row r="5207" spans="1:8" x14ac:dyDescent="0.15">
      <c r="A5207" s="1"/>
      <c r="F5207" s="1"/>
      <c r="G5207" s="1"/>
      <c r="H5207" s="4"/>
    </row>
    <row r="5208" spans="1:8" x14ac:dyDescent="0.15">
      <c r="A5208" s="1"/>
      <c r="F5208" s="1"/>
      <c r="G5208" s="1"/>
      <c r="H5208" s="4"/>
    </row>
    <row r="5209" spans="1:8" x14ac:dyDescent="0.15">
      <c r="A5209" s="1"/>
      <c r="F5209" s="1"/>
      <c r="G5209" s="1"/>
      <c r="H5209" s="4"/>
    </row>
    <row r="5210" spans="1:8" x14ac:dyDescent="0.15">
      <c r="A5210" s="1"/>
      <c r="F5210" s="1"/>
      <c r="G5210" s="1"/>
      <c r="H5210" s="4"/>
    </row>
    <row r="5211" spans="1:8" x14ac:dyDescent="0.15">
      <c r="A5211" s="1"/>
      <c r="F5211" s="1"/>
      <c r="G5211" s="1"/>
      <c r="H5211" s="4"/>
    </row>
    <row r="5212" spans="1:8" x14ac:dyDescent="0.15">
      <c r="A5212" s="1"/>
      <c r="F5212" s="1"/>
      <c r="G5212" s="1"/>
      <c r="H5212" s="4"/>
    </row>
    <row r="5213" spans="1:8" x14ac:dyDescent="0.15">
      <c r="A5213" s="1"/>
      <c r="F5213" s="1"/>
      <c r="G5213" s="1"/>
      <c r="H5213" s="4"/>
    </row>
    <row r="5214" spans="1:8" x14ac:dyDescent="0.15">
      <c r="A5214" s="1"/>
      <c r="F5214" s="1"/>
      <c r="G5214" s="1"/>
      <c r="H5214" s="4"/>
    </row>
    <row r="5215" spans="1:8" x14ac:dyDescent="0.15">
      <c r="A5215" s="1"/>
      <c r="F5215" s="1"/>
      <c r="G5215" s="1"/>
      <c r="H5215" s="4"/>
    </row>
    <row r="5216" spans="1:8" x14ac:dyDescent="0.15">
      <c r="A5216" s="1"/>
      <c r="F5216" s="1"/>
      <c r="G5216" s="1"/>
      <c r="H5216" s="4"/>
    </row>
    <row r="5217" spans="1:8" x14ac:dyDescent="0.15">
      <c r="A5217" s="1"/>
      <c r="F5217" s="1"/>
      <c r="G5217" s="1"/>
      <c r="H5217" s="4"/>
    </row>
    <row r="5218" spans="1:8" x14ac:dyDescent="0.15">
      <c r="A5218" s="1"/>
      <c r="F5218" s="1"/>
      <c r="G5218" s="1"/>
      <c r="H5218" s="4"/>
    </row>
    <row r="5219" spans="1:8" x14ac:dyDescent="0.15">
      <c r="A5219" s="1"/>
      <c r="F5219" s="1"/>
      <c r="G5219" s="1"/>
      <c r="H5219" s="4"/>
    </row>
    <row r="5220" spans="1:8" x14ac:dyDescent="0.15">
      <c r="A5220" s="1"/>
      <c r="F5220" s="1"/>
      <c r="G5220" s="1"/>
      <c r="H5220" s="4"/>
    </row>
    <row r="5221" spans="1:8" x14ac:dyDescent="0.15">
      <c r="A5221" s="1"/>
      <c r="F5221" s="1"/>
      <c r="G5221" s="1"/>
      <c r="H5221" s="4"/>
    </row>
    <row r="5222" spans="1:8" x14ac:dyDescent="0.15">
      <c r="A5222" s="1"/>
      <c r="F5222" s="1"/>
      <c r="G5222" s="1"/>
      <c r="H5222" s="4"/>
    </row>
    <row r="5223" spans="1:8" x14ac:dyDescent="0.15">
      <c r="A5223" s="1"/>
      <c r="F5223" s="1"/>
      <c r="G5223" s="1"/>
      <c r="H5223" s="4"/>
    </row>
    <row r="5224" spans="1:8" x14ac:dyDescent="0.15">
      <c r="A5224" s="1"/>
      <c r="F5224" s="1"/>
      <c r="G5224" s="1"/>
      <c r="H5224" s="4"/>
    </row>
    <row r="5225" spans="1:8" x14ac:dyDescent="0.15">
      <c r="A5225" s="1"/>
      <c r="F5225" s="1"/>
      <c r="G5225" s="1"/>
      <c r="H5225" s="4"/>
    </row>
    <row r="5226" spans="1:8" x14ac:dyDescent="0.15">
      <c r="A5226" s="1"/>
      <c r="F5226" s="1"/>
      <c r="G5226" s="1"/>
      <c r="H5226" s="4"/>
    </row>
    <row r="5227" spans="1:8" x14ac:dyDescent="0.15">
      <c r="A5227" s="1"/>
      <c r="F5227" s="1"/>
      <c r="G5227" s="1"/>
      <c r="H5227" s="4"/>
    </row>
    <row r="5228" spans="1:8" x14ac:dyDescent="0.15">
      <c r="A5228" s="1"/>
      <c r="F5228" s="1"/>
      <c r="G5228" s="1"/>
      <c r="H5228" s="4"/>
    </row>
    <row r="5229" spans="1:8" x14ac:dyDescent="0.15">
      <c r="A5229" s="1"/>
      <c r="F5229" s="1"/>
      <c r="G5229" s="1"/>
      <c r="H5229" s="4"/>
    </row>
    <row r="5230" spans="1:8" x14ac:dyDescent="0.15">
      <c r="A5230" s="1"/>
      <c r="F5230" s="1"/>
      <c r="G5230" s="1"/>
      <c r="H5230" s="4"/>
    </row>
    <row r="5231" spans="1:8" x14ac:dyDescent="0.15">
      <c r="A5231" s="1"/>
      <c r="F5231" s="1"/>
      <c r="G5231" s="1"/>
      <c r="H5231" s="4"/>
    </row>
    <row r="5232" spans="1:8" x14ac:dyDescent="0.15">
      <c r="A5232" s="1"/>
      <c r="F5232" s="1"/>
      <c r="G5232" s="1"/>
      <c r="H5232" s="4"/>
    </row>
    <row r="5233" spans="1:8" x14ac:dyDescent="0.15">
      <c r="A5233" s="1"/>
      <c r="F5233" s="1"/>
      <c r="G5233" s="1"/>
      <c r="H5233" s="4"/>
    </row>
    <row r="5234" spans="1:8" x14ac:dyDescent="0.15">
      <c r="A5234" s="1"/>
      <c r="F5234" s="1"/>
      <c r="G5234" s="1"/>
      <c r="H5234" s="4"/>
    </row>
    <row r="5235" spans="1:8" x14ac:dyDescent="0.15">
      <c r="A5235" s="1"/>
      <c r="F5235" s="1"/>
      <c r="G5235" s="1"/>
      <c r="H5235" s="4"/>
    </row>
    <row r="5236" spans="1:8" x14ac:dyDescent="0.15">
      <c r="A5236" s="1"/>
      <c r="F5236" s="1"/>
      <c r="G5236" s="1"/>
      <c r="H5236" s="4"/>
    </row>
    <row r="5237" spans="1:8" x14ac:dyDescent="0.15">
      <c r="A5237" s="1"/>
      <c r="F5237" s="1"/>
      <c r="G5237" s="1"/>
      <c r="H5237" s="4"/>
    </row>
    <row r="5238" spans="1:8" x14ac:dyDescent="0.15">
      <c r="A5238" s="1"/>
      <c r="F5238" s="1"/>
      <c r="G5238" s="1"/>
      <c r="H5238" s="4"/>
    </row>
    <row r="5239" spans="1:8" x14ac:dyDescent="0.15">
      <c r="A5239" s="1"/>
      <c r="F5239" s="1"/>
      <c r="G5239" s="1"/>
      <c r="H5239" s="4"/>
    </row>
    <row r="5240" spans="1:8" x14ac:dyDescent="0.15">
      <c r="A5240" s="1"/>
      <c r="F5240" s="1"/>
      <c r="G5240" s="1"/>
      <c r="H5240" s="4"/>
    </row>
    <row r="5241" spans="1:8" x14ac:dyDescent="0.15">
      <c r="A5241" s="1"/>
      <c r="F5241" s="1"/>
      <c r="G5241" s="1"/>
      <c r="H5241" s="4"/>
    </row>
    <row r="5242" spans="1:8" x14ac:dyDescent="0.15">
      <c r="A5242" s="1"/>
      <c r="F5242" s="1"/>
      <c r="G5242" s="1"/>
      <c r="H5242" s="4"/>
    </row>
    <row r="5243" spans="1:8" x14ac:dyDescent="0.15">
      <c r="A5243" s="1"/>
      <c r="F5243" s="1"/>
      <c r="G5243" s="1"/>
      <c r="H5243" s="4"/>
    </row>
    <row r="5244" spans="1:8" x14ac:dyDescent="0.15">
      <c r="A5244" s="1"/>
      <c r="F5244" s="1"/>
      <c r="G5244" s="1"/>
      <c r="H5244" s="4"/>
    </row>
    <row r="5245" spans="1:8" x14ac:dyDescent="0.15">
      <c r="A5245" s="1"/>
      <c r="F5245" s="1"/>
      <c r="G5245" s="1"/>
      <c r="H5245" s="4"/>
    </row>
    <row r="5246" spans="1:8" x14ac:dyDescent="0.15">
      <c r="A5246" s="1"/>
      <c r="F5246" s="1"/>
      <c r="G5246" s="1"/>
      <c r="H5246" s="4"/>
    </row>
    <row r="5247" spans="1:8" x14ac:dyDescent="0.15">
      <c r="A5247" s="1"/>
      <c r="F5247" s="1"/>
      <c r="G5247" s="1"/>
      <c r="H5247" s="4"/>
    </row>
    <row r="5248" spans="1:8" x14ac:dyDescent="0.15">
      <c r="A5248" s="1"/>
      <c r="F5248" s="1"/>
      <c r="G5248" s="1"/>
      <c r="H5248" s="4"/>
    </row>
    <row r="5249" spans="1:8" x14ac:dyDescent="0.15">
      <c r="A5249" s="1"/>
      <c r="F5249" s="1"/>
      <c r="G5249" s="1"/>
      <c r="H5249" s="4"/>
    </row>
    <row r="5250" spans="1:8" x14ac:dyDescent="0.15">
      <c r="A5250" s="1"/>
      <c r="F5250" s="1"/>
      <c r="G5250" s="1"/>
      <c r="H5250" s="4"/>
    </row>
    <row r="5251" spans="1:8" x14ac:dyDescent="0.15">
      <c r="A5251" s="1"/>
      <c r="F5251" s="1"/>
      <c r="G5251" s="1"/>
      <c r="H5251" s="4"/>
    </row>
    <row r="5252" spans="1:8" x14ac:dyDescent="0.15">
      <c r="A5252" s="1"/>
      <c r="F5252" s="1"/>
      <c r="G5252" s="1"/>
      <c r="H5252" s="4"/>
    </row>
    <row r="5253" spans="1:8" x14ac:dyDescent="0.15">
      <c r="A5253" s="1"/>
      <c r="F5253" s="1"/>
      <c r="G5253" s="1"/>
      <c r="H5253" s="4"/>
    </row>
    <row r="5254" spans="1:8" x14ac:dyDescent="0.15">
      <c r="A5254" s="1"/>
      <c r="F5254" s="1"/>
      <c r="G5254" s="1"/>
      <c r="H5254" s="4"/>
    </row>
    <row r="5255" spans="1:8" x14ac:dyDescent="0.15">
      <c r="A5255" s="1"/>
      <c r="F5255" s="1"/>
      <c r="G5255" s="1"/>
      <c r="H5255" s="4"/>
    </row>
    <row r="5256" spans="1:8" x14ac:dyDescent="0.15">
      <c r="A5256" s="1"/>
      <c r="F5256" s="1"/>
      <c r="G5256" s="1"/>
      <c r="H5256" s="4"/>
    </row>
    <row r="5257" spans="1:8" x14ac:dyDescent="0.15">
      <c r="A5257" s="1"/>
      <c r="F5257" s="1"/>
      <c r="G5257" s="1"/>
      <c r="H5257" s="4"/>
    </row>
    <row r="5258" spans="1:8" x14ac:dyDescent="0.15">
      <c r="A5258" s="1"/>
      <c r="F5258" s="1"/>
      <c r="G5258" s="1"/>
      <c r="H5258" s="4"/>
    </row>
    <row r="5259" spans="1:8" x14ac:dyDescent="0.15">
      <c r="A5259" s="1"/>
      <c r="F5259" s="1"/>
      <c r="G5259" s="1"/>
      <c r="H5259" s="4"/>
    </row>
    <row r="5260" spans="1:8" x14ac:dyDescent="0.15">
      <c r="A5260" s="1"/>
      <c r="F5260" s="1"/>
      <c r="G5260" s="1"/>
      <c r="H5260" s="4"/>
    </row>
    <row r="5261" spans="1:8" x14ac:dyDescent="0.15">
      <c r="A5261" s="1"/>
      <c r="F5261" s="1"/>
      <c r="G5261" s="1"/>
      <c r="H5261" s="4"/>
    </row>
    <row r="5262" spans="1:8" x14ac:dyDescent="0.15">
      <c r="A5262" s="1"/>
      <c r="F5262" s="1"/>
      <c r="G5262" s="1"/>
      <c r="H5262" s="4"/>
    </row>
    <row r="5263" spans="1:8" x14ac:dyDescent="0.15">
      <c r="A5263" s="1"/>
      <c r="F5263" s="1"/>
      <c r="G5263" s="1"/>
      <c r="H5263" s="4"/>
    </row>
    <row r="5264" spans="1:8" x14ac:dyDescent="0.15">
      <c r="A5264" s="1"/>
      <c r="F5264" s="1"/>
      <c r="G5264" s="1"/>
      <c r="H5264" s="4"/>
    </row>
    <row r="5265" spans="1:8" x14ac:dyDescent="0.15">
      <c r="A5265" s="1"/>
      <c r="F5265" s="1"/>
      <c r="G5265" s="1"/>
      <c r="H5265" s="4"/>
    </row>
    <row r="5266" spans="1:8" x14ac:dyDescent="0.15">
      <c r="A5266" s="1"/>
      <c r="F5266" s="1"/>
      <c r="G5266" s="1"/>
      <c r="H5266" s="4"/>
    </row>
    <row r="5267" spans="1:8" x14ac:dyDescent="0.15">
      <c r="A5267" s="1"/>
      <c r="F5267" s="1"/>
      <c r="G5267" s="1"/>
      <c r="H5267" s="4"/>
    </row>
    <row r="5268" spans="1:8" x14ac:dyDescent="0.15">
      <c r="A5268" s="1"/>
      <c r="F5268" s="1"/>
      <c r="G5268" s="1"/>
      <c r="H5268" s="4"/>
    </row>
    <row r="5269" spans="1:8" x14ac:dyDescent="0.15">
      <c r="A5269" s="1"/>
      <c r="F5269" s="1"/>
      <c r="G5269" s="1"/>
      <c r="H5269" s="4"/>
    </row>
    <row r="5270" spans="1:8" x14ac:dyDescent="0.15">
      <c r="A5270" s="1"/>
      <c r="F5270" s="1"/>
      <c r="G5270" s="1"/>
      <c r="H5270" s="4"/>
    </row>
    <row r="5271" spans="1:8" x14ac:dyDescent="0.15">
      <c r="A5271" s="1"/>
      <c r="F5271" s="1"/>
      <c r="G5271" s="1"/>
      <c r="H5271" s="4"/>
    </row>
    <row r="5272" spans="1:8" x14ac:dyDescent="0.15">
      <c r="A5272" s="1"/>
      <c r="F5272" s="1"/>
      <c r="G5272" s="1"/>
      <c r="H5272" s="4"/>
    </row>
    <row r="5273" spans="1:8" x14ac:dyDescent="0.15">
      <c r="A5273" s="1"/>
      <c r="F5273" s="1"/>
      <c r="G5273" s="1"/>
      <c r="H5273" s="4"/>
    </row>
    <row r="5274" spans="1:8" x14ac:dyDescent="0.15">
      <c r="A5274" s="1"/>
      <c r="F5274" s="1"/>
      <c r="G5274" s="1"/>
      <c r="H5274" s="4"/>
    </row>
    <row r="5275" spans="1:8" x14ac:dyDescent="0.15">
      <c r="A5275" s="1"/>
      <c r="F5275" s="1"/>
      <c r="G5275" s="1"/>
      <c r="H5275" s="4"/>
    </row>
    <row r="5276" spans="1:8" x14ac:dyDescent="0.15">
      <c r="A5276" s="1"/>
      <c r="F5276" s="1"/>
      <c r="G5276" s="1"/>
      <c r="H5276" s="4"/>
    </row>
    <row r="5277" spans="1:8" x14ac:dyDescent="0.15">
      <c r="A5277" s="1"/>
      <c r="F5277" s="1"/>
      <c r="G5277" s="1"/>
      <c r="H5277" s="4"/>
    </row>
    <row r="5278" spans="1:8" x14ac:dyDescent="0.15">
      <c r="A5278" s="1"/>
      <c r="F5278" s="1"/>
      <c r="G5278" s="1"/>
      <c r="H5278" s="4"/>
    </row>
    <row r="5279" spans="1:8" x14ac:dyDescent="0.15">
      <c r="A5279" s="1"/>
      <c r="F5279" s="1"/>
      <c r="G5279" s="1"/>
      <c r="H5279" s="4"/>
    </row>
    <row r="5280" spans="1:8" x14ac:dyDescent="0.15">
      <c r="A5280" s="1"/>
      <c r="F5280" s="1"/>
      <c r="G5280" s="1"/>
      <c r="H5280" s="4"/>
    </row>
    <row r="5281" spans="1:8" x14ac:dyDescent="0.15">
      <c r="A5281" s="1"/>
      <c r="F5281" s="1"/>
      <c r="G5281" s="1"/>
      <c r="H5281" s="4"/>
    </row>
    <row r="5282" spans="1:8" x14ac:dyDescent="0.15">
      <c r="A5282" s="1"/>
      <c r="F5282" s="1"/>
      <c r="G5282" s="1"/>
      <c r="H5282" s="4"/>
    </row>
    <row r="5283" spans="1:8" x14ac:dyDescent="0.15">
      <c r="A5283" s="1"/>
      <c r="F5283" s="1"/>
      <c r="G5283" s="1"/>
      <c r="H5283" s="4"/>
    </row>
    <row r="5284" spans="1:8" x14ac:dyDescent="0.15">
      <c r="A5284" s="1"/>
      <c r="F5284" s="1"/>
      <c r="G5284" s="1"/>
      <c r="H5284" s="4"/>
    </row>
    <row r="5285" spans="1:8" x14ac:dyDescent="0.15">
      <c r="A5285" s="1"/>
      <c r="F5285" s="1"/>
      <c r="G5285" s="1"/>
      <c r="H5285" s="4"/>
    </row>
    <row r="5286" spans="1:8" x14ac:dyDescent="0.15">
      <c r="A5286" s="1"/>
      <c r="F5286" s="1"/>
      <c r="G5286" s="1"/>
      <c r="H5286" s="4"/>
    </row>
    <row r="5287" spans="1:8" x14ac:dyDescent="0.15">
      <c r="A5287" s="1"/>
      <c r="F5287" s="1"/>
      <c r="G5287" s="1"/>
      <c r="H5287" s="4"/>
    </row>
    <row r="5288" spans="1:8" x14ac:dyDescent="0.15">
      <c r="A5288" s="1"/>
      <c r="F5288" s="1"/>
      <c r="G5288" s="1"/>
      <c r="H5288" s="4"/>
    </row>
    <row r="5289" spans="1:8" x14ac:dyDescent="0.15">
      <c r="A5289" s="1"/>
      <c r="F5289" s="1"/>
      <c r="G5289" s="1"/>
      <c r="H5289" s="4"/>
    </row>
    <row r="5290" spans="1:8" x14ac:dyDescent="0.15">
      <c r="A5290" s="1"/>
      <c r="F5290" s="1"/>
      <c r="G5290" s="1"/>
      <c r="H5290" s="4"/>
    </row>
    <row r="5291" spans="1:8" x14ac:dyDescent="0.15">
      <c r="A5291" s="1"/>
      <c r="F5291" s="1"/>
      <c r="G5291" s="1"/>
      <c r="H5291" s="4"/>
    </row>
    <row r="5292" spans="1:8" x14ac:dyDescent="0.15">
      <c r="A5292" s="1"/>
      <c r="F5292" s="1"/>
      <c r="G5292" s="1"/>
      <c r="H5292" s="4"/>
    </row>
    <row r="5293" spans="1:8" x14ac:dyDescent="0.15">
      <c r="A5293" s="1"/>
      <c r="F5293" s="1"/>
      <c r="G5293" s="1"/>
      <c r="H5293" s="4"/>
    </row>
    <row r="5294" spans="1:8" x14ac:dyDescent="0.15">
      <c r="A5294" s="1"/>
      <c r="F5294" s="1"/>
      <c r="G5294" s="1"/>
      <c r="H5294" s="4"/>
    </row>
    <row r="5295" spans="1:8" x14ac:dyDescent="0.15">
      <c r="A5295" s="1"/>
      <c r="F5295" s="1"/>
      <c r="G5295" s="1"/>
      <c r="H5295" s="4"/>
    </row>
    <row r="5296" spans="1:8" x14ac:dyDescent="0.15">
      <c r="A5296" s="1"/>
      <c r="F5296" s="1"/>
      <c r="G5296" s="1"/>
      <c r="H5296" s="4"/>
    </row>
    <row r="5297" spans="1:8" x14ac:dyDescent="0.15">
      <c r="A5297" s="1"/>
      <c r="F5297" s="1"/>
      <c r="G5297" s="1"/>
      <c r="H5297" s="4"/>
    </row>
    <row r="5298" spans="1:8" x14ac:dyDescent="0.15">
      <c r="A5298" s="1"/>
      <c r="F5298" s="1"/>
      <c r="G5298" s="1"/>
      <c r="H5298" s="4"/>
    </row>
    <row r="5299" spans="1:8" x14ac:dyDescent="0.15">
      <c r="A5299" s="1"/>
      <c r="F5299" s="1"/>
      <c r="G5299" s="1"/>
      <c r="H5299" s="4"/>
    </row>
    <row r="5300" spans="1:8" x14ac:dyDescent="0.15">
      <c r="A5300" s="1"/>
      <c r="F5300" s="1"/>
      <c r="G5300" s="1"/>
      <c r="H5300" s="4"/>
    </row>
    <row r="5301" spans="1:8" x14ac:dyDescent="0.15">
      <c r="A5301" s="1"/>
      <c r="F5301" s="1"/>
      <c r="G5301" s="1"/>
      <c r="H5301" s="4"/>
    </row>
    <row r="5302" spans="1:8" x14ac:dyDescent="0.15">
      <c r="A5302" s="1"/>
      <c r="F5302" s="1"/>
      <c r="G5302" s="1"/>
      <c r="H5302" s="4"/>
    </row>
    <row r="5303" spans="1:8" x14ac:dyDescent="0.15">
      <c r="A5303" s="1"/>
      <c r="F5303" s="1"/>
      <c r="G5303" s="1"/>
      <c r="H5303" s="4"/>
    </row>
    <row r="5304" spans="1:8" x14ac:dyDescent="0.15">
      <c r="A5304" s="1"/>
      <c r="F5304" s="1"/>
      <c r="G5304" s="1"/>
      <c r="H5304" s="4"/>
    </row>
    <row r="5305" spans="1:8" x14ac:dyDescent="0.15">
      <c r="A5305" s="1"/>
      <c r="F5305" s="1"/>
      <c r="G5305" s="1"/>
      <c r="H5305" s="4"/>
    </row>
    <row r="5306" spans="1:8" x14ac:dyDescent="0.15">
      <c r="A5306" s="1"/>
      <c r="F5306" s="1"/>
      <c r="G5306" s="1"/>
      <c r="H5306" s="4"/>
    </row>
    <row r="5307" spans="1:8" x14ac:dyDescent="0.15">
      <c r="A5307" s="1"/>
      <c r="F5307" s="1"/>
      <c r="G5307" s="1"/>
      <c r="H5307" s="4"/>
    </row>
    <row r="5308" spans="1:8" x14ac:dyDescent="0.15">
      <c r="A5308" s="1"/>
      <c r="F5308" s="1"/>
      <c r="G5308" s="1"/>
      <c r="H5308" s="4"/>
    </row>
    <row r="5309" spans="1:8" x14ac:dyDescent="0.15">
      <c r="A5309" s="1"/>
      <c r="F5309" s="1"/>
      <c r="G5309" s="1"/>
      <c r="H5309" s="4"/>
    </row>
    <row r="5310" spans="1:8" x14ac:dyDescent="0.15">
      <c r="A5310" s="1"/>
      <c r="F5310" s="1"/>
      <c r="G5310" s="1"/>
      <c r="H5310" s="4"/>
    </row>
    <row r="5311" spans="1:8" x14ac:dyDescent="0.15">
      <c r="A5311" s="1"/>
      <c r="F5311" s="1"/>
      <c r="G5311" s="1"/>
      <c r="H5311" s="4"/>
    </row>
    <row r="5312" spans="1:8" x14ac:dyDescent="0.15">
      <c r="A5312" s="1"/>
      <c r="F5312" s="1"/>
      <c r="G5312" s="1"/>
      <c r="H5312" s="4"/>
    </row>
    <row r="5313" spans="1:8" x14ac:dyDescent="0.15">
      <c r="A5313" s="1"/>
      <c r="F5313" s="1"/>
      <c r="G5313" s="1"/>
      <c r="H5313" s="4"/>
    </row>
    <row r="5314" spans="1:8" x14ac:dyDescent="0.15">
      <c r="A5314" s="1"/>
      <c r="F5314" s="1"/>
      <c r="G5314" s="1"/>
      <c r="H5314" s="4"/>
    </row>
    <row r="5315" spans="1:8" x14ac:dyDescent="0.15">
      <c r="A5315" s="1"/>
      <c r="F5315" s="1"/>
      <c r="G5315" s="1"/>
      <c r="H5315" s="4"/>
    </row>
    <row r="5316" spans="1:8" x14ac:dyDescent="0.15">
      <c r="A5316" s="1"/>
      <c r="F5316" s="1"/>
      <c r="G5316" s="1"/>
      <c r="H5316" s="4"/>
    </row>
    <row r="5317" spans="1:8" x14ac:dyDescent="0.15">
      <c r="A5317" s="1"/>
      <c r="F5317" s="1"/>
      <c r="G5317" s="1"/>
      <c r="H5317" s="4"/>
    </row>
    <row r="5318" spans="1:8" x14ac:dyDescent="0.15">
      <c r="A5318" s="1"/>
      <c r="F5318" s="1"/>
      <c r="G5318" s="1"/>
      <c r="H5318" s="4"/>
    </row>
    <row r="5319" spans="1:8" x14ac:dyDescent="0.15">
      <c r="A5319" s="1"/>
      <c r="F5319" s="1"/>
      <c r="G5319" s="1"/>
      <c r="H5319" s="4"/>
    </row>
    <row r="5320" spans="1:8" x14ac:dyDescent="0.15">
      <c r="A5320" s="1"/>
      <c r="F5320" s="1"/>
      <c r="G5320" s="1"/>
      <c r="H5320" s="4"/>
    </row>
    <row r="5321" spans="1:8" x14ac:dyDescent="0.15">
      <c r="A5321" s="1"/>
      <c r="F5321" s="1"/>
      <c r="G5321" s="1"/>
      <c r="H5321" s="4"/>
    </row>
    <row r="5322" spans="1:8" x14ac:dyDescent="0.15">
      <c r="A5322" s="1"/>
      <c r="F5322" s="1"/>
      <c r="G5322" s="1"/>
      <c r="H5322" s="4"/>
    </row>
    <row r="5323" spans="1:8" x14ac:dyDescent="0.15">
      <c r="A5323" s="1"/>
      <c r="F5323" s="1"/>
      <c r="G5323" s="1"/>
      <c r="H5323" s="4"/>
    </row>
    <row r="5324" spans="1:8" x14ac:dyDescent="0.15">
      <c r="A5324" s="1"/>
      <c r="F5324" s="1"/>
      <c r="G5324" s="1"/>
      <c r="H5324" s="4"/>
    </row>
    <row r="5325" spans="1:8" x14ac:dyDescent="0.15">
      <c r="A5325" s="1"/>
      <c r="F5325" s="1"/>
      <c r="G5325" s="1"/>
      <c r="H5325" s="4"/>
    </row>
    <row r="5326" spans="1:8" x14ac:dyDescent="0.15">
      <c r="A5326" s="1"/>
      <c r="F5326" s="1"/>
      <c r="G5326" s="1"/>
      <c r="H5326" s="4"/>
    </row>
    <row r="5327" spans="1:8" x14ac:dyDescent="0.15">
      <c r="A5327" s="1"/>
      <c r="F5327" s="1"/>
      <c r="G5327" s="1"/>
      <c r="H5327" s="4"/>
    </row>
    <row r="5328" spans="1:8" x14ac:dyDescent="0.15">
      <c r="A5328" s="1"/>
      <c r="F5328" s="1"/>
      <c r="G5328" s="1"/>
      <c r="H5328" s="4"/>
    </row>
    <row r="5329" spans="1:8" x14ac:dyDescent="0.15">
      <c r="A5329" s="1"/>
      <c r="F5329" s="1"/>
      <c r="G5329" s="1"/>
      <c r="H5329" s="4"/>
    </row>
    <row r="5330" spans="1:8" x14ac:dyDescent="0.15">
      <c r="A5330" s="1"/>
      <c r="F5330" s="1"/>
      <c r="G5330" s="1"/>
      <c r="H5330" s="4"/>
    </row>
    <row r="5331" spans="1:8" x14ac:dyDescent="0.15">
      <c r="A5331" s="1"/>
      <c r="F5331" s="1"/>
      <c r="G5331" s="1"/>
      <c r="H5331" s="4"/>
    </row>
    <row r="5332" spans="1:8" x14ac:dyDescent="0.15">
      <c r="A5332" s="1"/>
      <c r="F5332" s="1"/>
      <c r="G5332" s="1"/>
      <c r="H5332" s="4"/>
    </row>
    <row r="5333" spans="1:8" x14ac:dyDescent="0.15">
      <c r="A5333" s="1"/>
      <c r="F5333" s="1"/>
      <c r="G5333" s="1"/>
      <c r="H5333" s="4"/>
    </row>
    <row r="5334" spans="1:8" x14ac:dyDescent="0.15">
      <c r="A5334" s="1"/>
      <c r="F5334" s="1"/>
      <c r="G5334" s="1"/>
      <c r="H5334" s="4"/>
    </row>
    <row r="5335" spans="1:8" x14ac:dyDescent="0.15">
      <c r="A5335" s="1"/>
      <c r="F5335" s="1"/>
      <c r="G5335" s="1"/>
      <c r="H5335" s="4"/>
    </row>
    <row r="5336" spans="1:8" x14ac:dyDescent="0.15">
      <c r="A5336" s="1"/>
      <c r="F5336" s="1"/>
      <c r="G5336" s="1"/>
      <c r="H5336" s="4"/>
    </row>
    <row r="5337" spans="1:8" x14ac:dyDescent="0.15">
      <c r="A5337" s="1"/>
      <c r="F5337" s="1"/>
      <c r="G5337" s="1"/>
      <c r="H5337" s="4"/>
    </row>
    <row r="5338" spans="1:8" x14ac:dyDescent="0.15">
      <c r="A5338" s="1"/>
      <c r="F5338" s="1"/>
      <c r="G5338" s="1"/>
      <c r="H5338" s="4"/>
    </row>
    <row r="5339" spans="1:8" x14ac:dyDescent="0.15">
      <c r="A5339" s="1"/>
      <c r="F5339" s="1"/>
      <c r="G5339" s="1"/>
      <c r="H5339" s="4"/>
    </row>
    <row r="5340" spans="1:8" x14ac:dyDescent="0.15">
      <c r="A5340" s="1"/>
      <c r="F5340" s="1"/>
      <c r="G5340" s="1"/>
      <c r="H5340" s="4"/>
    </row>
    <row r="5341" spans="1:8" x14ac:dyDescent="0.15">
      <c r="A5341" s="1"/>
      <c r="F5341" s="1"/>
      <c r="G5341" s="1"/>
      <c r="H5341" s="4"/>
    </row>
    <row r="5342" spans="1:8" x14ac:dyDescent="0.15">
      <c r="A5342" s="1"/>
      <c r="F5342" s="1"/>
      <c r="G5342" s="1"/>
      <c r="H5342" s="4"/>
    </row>
    <row r="5343" spans="1:8" x14ac:dyDescent="0.15">
      <c r="A5343" s="1"/>
      <c r="F5343" s="1"/>
      <c r="G5343" s="1"/>
      <c r="H5343" s="4"/>
    </row>
    <row r="5344" spans="1:8" x14ac:dyDescent="0.15">
      <c r="A5344" s="1"/>
      <c r="F5344" s="1"/>
      <c r="G5344" s="1"/>
      <c r="H5344" s="4"/>
    </row>
    <row r="5345" spans="1:8" x14ac:dyDescent="0.15">
      <c r="A5345" s="1"/>
      <c r="F5345" s="1"/>
      <c r="G5345" s="1"/>
      <c r="H5345" s="4"/>
    </row>
    <row r="5346" spans="1:8" x14ac:dyDescent="0.15">
      <c r="A5346" s="1"/>
      <c r="F5346" s="1"/>
      <c r="G5346" s="1"/>
      <c r="H5346" s="4"/>
    </row>
    <row r="5347" spans="1:8" x14ac:dyDescent="0.15">
      <c r="A5347" s="1"/>
      <c r="F5347" s="1"/>
      <c r="G5347" s="1"/>
      <c r="H5347" s="4"/>
    </row>
    <row r="5348" spans="1:8" x14ac:dyDescent="0.15">
      <c r="A5348" s="1"/>
      <c r="F5348" s="1"/>
      <c r="G5348" s="1"/>
      <c r="H5348" s="4"/>
    </row>
    <row r="5349" spans="1:8" x14ac:dyDescent="0.15">
      <c r="A5349" s="1"/>
      <c r="F5349" s="1"/>
      <c r="G5349" s="1"/>
      <c r="H5349" s="4"/>
    </row>
    <row r="5350" spans="1:8" x14ac:dyDescent="0.15">
      <c r="A5350" s="1"/>
      <c r="F5350" s="1"/>
      <c r="G5350" s="1"/>
      <c r="H5350" s="4"/>
    </row>
    <row r="5351" spans="1:8" x14ac:dyDescent="0.15">
      <c r="A5351" s="1"/>
      <c r="F5351" s="1"/>
      <c r="G5351" s="1"/>
      <c r="H5351" s="4"/>
    </row>
    <row r="5352" spans="1:8" x14ac:dyDescent="0.15">
      <c r="A5352" s="1"/>
      <c r="F5352" s="1"/>
      <c r="G5352" s="1"/>
      <c r="H5352" s="4"/>
    </row>
    <row r="5353" spans="1:8" x14ac:dyDescent="0.15">
      <c r="A5353" s="1"/>
      <c r="F5353" s="1"/>
      <c r="G5353" s="1"/>
      <c r="H5353" s="4"/>
    </row>
    <row r="5354" spans="1:8" x14ac:dyDescent="0.15">
      <c r="A5354" s="1"/>
      <c r="F5354" s="1"/>
      <c r="G5354" s="1"/>
      <c r="H5354" s="4"/>
    </row>
    <row r="5355" spans="1:8" x14ac:dyDescent="0.15">
      <c r="A5355" s="1"/>
      <c r="F5355" s="1"/>
      <c r="G5355" s="1"/>
      <c r="H5355" s="4"/>
    </row>
    <row r="5356" spans="1:8" x14ac:dyDescent="0.15">
      <c r="A5356" s="1"/>
      <c r="F5356" s="1"/>
      <c r="G5356" s="1"/>
      <c r="H5356" s="4"/>
    </row>
    <row r="5357" spans="1:8" x14ac:dyDescent="0.15">
      <c r="A5357" s="1"/>
      <c r="F5357" s="1"/>
      <c r="G5357" s="1"/>
      <c r="H5357" s="4"/>
    </row>
    <row r="5358" spans="1:8" x14ac:dyDescent="0.15">
      <c r="A5358" s="1"/>
      <c r="F5358" s="1"/>
      <c r="G5358" s="1"/>
      <c r="H5358" s="4"/>
    </row>
    <row r="5359" spans="1:8" x14ac:dyDescent="0.15">
      <c r="A5359" s="1"/>
      <c r="F5359" s="1"/>
      <c r="G5359" s="1"/>
      <c r="H5359" s="4"/>
    </row>
    <row r="5360" spans="1:8" x14ac:dyDescent="0.15">
      <c r="A5360" s="1"/>
      <c r="F5360" s="1"/>
      <c r="G5360" s="1"/>
      <c r="H5360" s="4"/>
    </row>
    <row r="5361" spans="1:8" x14ac:dyDescent="0.15">
      <c r="A5361" s="1"/>
      <c r="F5361" s="1"/>
      <c r="G5361" s="1"/>
      <c r="H5361" s="4"/>
    </row>
    <row r="5362" spans="1:8" x14ac:dyDescent="0.15">
      <c r="A5362" s="1"/>
      <c r="F5362" s="1"/>
      <c r="G5362" s="1"/>
      <c r="H5362" s="4"/>
    </row>
    <row r="5363" spans="1:8" x14ac:dyDescent="0.15">
      <c r="A5363" s="1"/>
      <c r="F5363" s="1"/>
      <c r="G5363" s="1"/>
      <c r="H5363" s="4"/>
    </row>
    <row r="5364" spans="1:8" x14ac:dyDescent="0.15">
      <c r="A5364" s="1"/>
      <c r="F5364" s="1"/>
      <c r="G5364" s="1"/>
      <c r="H5364" s="4"/>
    </row>
    <row r="5365" spans="1:8" x14ac:dyDescent="0.15">
      <c r="A5365" s="1"/>
      <c r="F5365" s="1"/>
      <c r="G5365" s="1"/>
      <c r="H5365" s="4"/>
    </row>
    <row r="5366" spans="1:8" x14ac:dyDescent="0.15">
      <c r="A5366" s="1"/>
      <c r="F5366" s="1"/>
      <c r="G5366" s="1"/>
      <c r="H5366" s="4"/>
    </row>
    <row r="5367" spans="1:8" x14ac:dyDescent="0.15">
      <c r="A5367" s="1"/>
      <c r="F5367" s="1"/>
      <c r="G5367" s="1"/>
      <c r="H5367" s="4"/>
    </row>
    <row r="5368" spans="1:8" x14ac:dyDescent="0.15">
      <c r="A5368" s="1"/>
      <c r="F5368" s="1"/>
      <c r="G5368" s="1"/>
      <c r="H5368" s="4"/>
    </row>
    <row r="5369" spans="1:8" x14ac:dyDescent="0.15">
      <c r="A5369" s="1"/>
      <c r="F5369" s="1"/>
      <c r="G5369" s="1"/>
      <c r="H5369" s="4"/>
    </row>
    <row r="5370" spans="1:8" x14ac:dyDescent="0.15">
      <c r="A5370" s="1"/>
      <c r="F5370" s="1"/>
      <c r="G5370" s="1"/>
      <c r="H5370" s="4"/>
    </row>
    <row r="5371" spans="1:8" x14ac:dyDescent="0.15">
      <c r="A5371" s="1"/>
      <c r="F5371" s="1"/>
      <c r="G5371" s="1"/>
      <c r="H5371" s="4"/>
    </row>
    <row r="5372" spans="1:8" x14ac:dyDescent="0.15">
      <c r="A5372" s="1"/>
      <c r="F5372" s="1"/>
      <c r="G5372" s="1"/>
      <c r="H5372" s="4"/>
    </row>
    <row r="5373" spans="1:8" x14ac:dyDescent="0.15">
      <c r="A5373" s="1"/>
      <c r="F5373" s="1"/>
      <c r="G5373" s="1"/>
      <c r="H5373" s="4"/>
    </row>
    <row r="5374" spans="1:8" x14ac:dyDescent="0.15">
      <c r="A5374" s="1"/>
      <c r="F5374" s="1"/>
      <c r="G5374" s="1"/>
      <c r="H5374" s="4"/>
    </row>
    <row r="5375" spans="1:8" x14ac:dyDescent="0.15">
      <c r="A5375" s="1"/>
      <c r="F5375" s="1"/>
      <c r="G5375" s="1"/>
      <c r="H5375" s="4"/>
    </row>
    <row r="5376" spans="1:8" x14ac:dyDescent="0.15">
      <c r="A5376" s="1"/>
      <c r="F5376" s="1"/>
      <c r="G5376" s="1"/>
      <c r="H5376" s="4"/>
    </row>
    <row r="5377" spans="1:8" x14ac:dyDescent="0.15">
      <c r="A5377" s="1"/>
      <c r="F5377" s="1"/>
      <c r="G5377" s="1"/>
      <c r="H5377" s="4"/>
    </row>
    <row r="5378" spans="1:8" x14ac:dyDescent="0.15">
      <c r="A5378" s="1"/>
      <c r="F5378" s="1"/>
      <c r="G5378" s="1"/>
      <c r="H5378" s="4"/>
    </row>
    <row r="5379" spans="1:8" x14ac:dyDescent="0.15">
      <c r="A5379" s="1"/>
      <c r="F5379" s="1"/>
      <c r="G5379" s="1"/>
      <c r="H5379" s="4"/>
    </row>
    <row r="5380" spans="1:8" x14ac:dyDescent="0.15">
      <c r="A5380" s="1"/>
      <c r="F5380" s="1"/>
      <c r="G5380" s="1"/>
      <c r="H5380" s="4"/>
    </row>
    <row r="5381" spans="1:8" x14ac:dyDescent="0.15">
      <c r="A5381" s="1"/>
      <c r="F5381" s="1"/>
      <c r="G5381" s="1"/>
      <c r="H5381" s="4"/>
    </row>
    <row r="5382" spans="1:8" x14ac:dyDescent="0.15">
      <c r="A5382" s="1"/>
      <c r="F5382" s="1"/>
      <c r="G5382" s="1"/>
      <c r="H5382" s="4"/>
    </row>
    <row r="5383" spans="1:8" x14ac:dyDescent="0.15">
      <c r="A5383" s="1"/>
      <c r="F5383" s="1"/>
      <c r="G5383" s="1"/>
      <c r="H5383" s="4"/>
    </row>
    <row r="5384" spans="1:8" x14ac:dyDescent="0.15">
      <c r="A5384" s="1"/>
      <c r="F5384" s="1"/>
      <c r="G5384" s="1"/>
      <c r="H5384" s="4"/>
    </row>
    <row r="5385" spans="1:8" x14ac:dyDescent="0.15">
      <c r="A5385" s="1"/>
      <c r="F5385" s="1"/>
      <c r="G5385" s="1"/>
      <c r="H5385" s="4"/>
    </row>
    <row r="5386" spans="1:8" x14ac:dyDescent="0.15">
      <c r="A5386" s="1"/>
      <c r="F5386" s="1"/>
      <c r="G5386" s="1"/>
      <c r="H5386" s="4"/>
    </row>
    <row r="5387" spans="1:8" x14ac:dyDescent="0.15">
      <c r="A5387" s="1"/>
      <c r="F5387" s="1"/>
      <c r="G5387" s="1"/>
      <c r="H5387" s="4"/>
    </row>
    <row r="5388" spans="1:8" x14ac:dyDescent="0.15">
      <c r="A5388" s="1"/>
      <c r="F5388" s="1"/>
      <c r="G5388" s="1"/>
      <c r="H5388" s="4"/>
    </row>
    <row r="5389" spans="1:8" x14ac:dyDescent="0.15">
      <c r="A5389" s="1"/>
      <c r="F5389" s="1"/>
      <c r="G5389" s="1"/>
      <c r="H5389" s="4"/>
    </row>
    <row r="5390" spans="1:8" x14ac:dyDescent="0.15">
      <c r="A5390" s="1"/>
      <c r="F5390" s="1"/>
      <c r="G5390" s="1"/>
      <c r="H5390" s="4"/>
    </row>
    <row r="5391" spans="1:8" x14ac:dyDescent="0.15">
      <c r="A5391" s="1"/>
      <c r="F5391" s="1"/>
      <c r="G5391" s="1"/>
      <c r="H5391" s="4"/>
    </row>
    <row r="5392" spans="1:8" x14ac:dyDescent="0.15">
      <c r="A5392" s="1"/>
      <c r="F5392" s="1"/>
      <c r="G5392" s="1"/>
      <c r="H5392" s="4"/>
    </row>
    <row r="5393" spans="1:8" x14ac:dyDescent="0.15">
      <c r="A5393" s="1"/>
      <c r="F5393" s="1"/>
      <c r="G5393" s="1"/>
      <c r="H5393" s="4"/>
    </row>
    <row r="5394" spans="1:8" x14ac:dyDescent="0.15">
      <c r="A5394" s="1"/>
      <c r="F5394" s="1"/>
      <c r="G5394" s="1"/>
      <c r="H5394" s="4"/>
    </row>
    <row r="5395" spans="1:8" x14ac:dyDescent="0.15">
      <c r="A5395" s="1"/>
      <c r="F5395" s="1"/>
      <c r="G5395" s="1"/>
      <c r="H5395" s="4"/>
    </row>
    <row r="5396" spans="1:8" x14ac:dyDescent="0.15">
      <c r="A5396" s="1"/>
      <c r="F5396" s="1"/>
      <c r="G5396" s="1"/>
      <c r="H5396" s="4"/>
    </row>
    <row r="5397" spans="1:8" x14ac:dyDescent="0.15">
      <c r="A5397" s="1"/>
      <c r="F5397" s="1"/>
      <c r="G5397" s="1"/>
      <c r="H5397" s="4"/>
    </row>
    <row r="5398" spans="1:8" x14ac:dyDescent="0.15">
      <c r="A5398" s="1"/>
      <c r="F5398" s="1"/>
      <c r="G5398" s="1"/>
      <c r="H5398" s="4"/>
    </row>
    <row r="5399" spans="1:8" x14ac:dyDescent="0.15">
      <c r="A5399" s="1"/>
      <c r="F5399" s="1"/>
      <c r="G5399" s="1"/>
      <c r="H5399" s="4"/>
    </row>
    <row r="5400" spans="1:8" x14ac:dyDescent="0.15">
      <c r="A5400" s="1"/>
      <c r="F5400" s="1"/>
      <c r="G5400" s="1"/>
      <c r="H5400" s="4"/>
    </row>
    <row r="5401" spans="1:8" x14ac:dyDescent="0.15">
      <c r="A5401" s="1"/>
      <c r="F5401" s="1"/>
      <c r="G5401" s="1"/>
      <c r="H5401" s="4"/>
    </row>
    <row r="5402" spans="1:8" x14ac:dyDescent="0.15">
      <c r="A5402" s="1"/>
      <c r="F5402" s="1"/>
      <c r="G5402" s="1"/>
      <c r="H5402" s="4"/>
    </row>
    <row r="5403" spans="1:8" x14ac:dyDescent="0.15">
      <c r="A5403" s="1"/>
      <c r="F5403" s="1"/>
      <c r="G5403" s="1"/>
      <c r="H5403" s="4"/>
    </row>
    <row r="5404" spans="1:8" x14ac:dyDescent="0.15">
      <c r="A5404" s="1"/>
      <c r="F5404" s="1"/>
      <c r="G5404" s="1"/>
      <c r="H5404" s="4"/>
    </row>
    <row r="5405" spans="1:8" x14ac:dyDescent="0.15">
      <c r="A5405" s="1"/>
      <c r="F5405" s="1"/>
      <c r="G5405" s="1"/>
      <c r="H5405" s="4"/>
    </row>
    <row r="5406" spans="1:8" x14ac:dyDescent="0.15">
      <c r="A5406" s="1"/>
      <c r="F5406" s="1"/>
      <c r="G5406" s="1"/>
      <c r="H5406" s="4"/>
    </row>
    <row r="5407" spans="1:8" x14ac:dyDescent="0.15">
      <c r="A5407" s="1"/>
      <c r="F5407" s="1"/>
      <c r="G5407" s="1"/>
      <c r="H5407" s="4"/>
    </row>
    <row r="5408" spans="1:8" x14ac:dyDescent="0.15">
      <c r="A5408" s="1"/>
      <c r="F5408" s="1"/>
      <c r="G5408" s="1"/>
      <c r="H5408" s="4"/>
    </row>
    <row r="5409" spans="1:8" x14ac:dyDescent="0.15">
      <c r="A5409" s="1"/>
      <c r="F5409" s="1"/>
      <c r="G5409" s="1"/>
      <c r="H5409" s="4"/>
    </row>
    <row r="5410" spans="1:8" x14ac:dyDescent="0.15">
      <c r="A5410" s="1"/>
      <c r="F5410" s="1"/>
      <c r="G5410" s="1"/>
      <c r="H5410" s="4"/>
    </row>
    <row r="5411" spans="1:8" x14ac:dyDescent="0.15">
      <c r="A5411" s="1"/>
      <c r="F5411" s="1"/>
      <c r="G5411" s="1"/>
      <c r="H5411" s="4"/>
    </row>
    <row r="5412" spans="1:8" x14ac:dyDescent="0.15">
      <c r="A5412" s="1"/>
      <c r="F5412" s="1"/>
      <c r="G5412" s="1"/>
      <c r="H5412" s="4"/>
    </row>
    <row r="5413" spans="1:8" x14ac:dyDescent="0.15">
      <c r="A5413" s="1"/>
      <c r="F5413" s="1"/>
      <c r="G5413" s="1"/>
      <c r="H5413" s="4"/>
    </row>
    <row r="5414" spans="1:8" x14ac:dyDescent="0.15">
      <c r="A5414" s="1"/>
      <c r="F5414" s="1"/>
      <c r="G5414" s="1"/>
      <c r="H5414" s="4"/>
    </row>
    <row r="5415" spans="1:8" x14ac:dyDescent="0.15">
      <c r="A5415" s="1"/>
      <c r="F5415" s="1"/>
      <c r="G5415" s="1"/>
      <c r="H5415" s="4"/>
    </row>
    <row r="5416" spans="1:8" x14ac:dyDescent="0.15">
      <c r="A5416" s="1"/>
      <c r="F5416" s="1"/>
      <c r="G5416" s="1"/>
      <c r="H5416" s="4"/>
    </row>
    <row r="5417" spans="1:8" x14ac:dyDescent="0.15">
      <c r="A5417" s="1"/>
      <c r="F5417" s="1"/>
      <c r="G5417" s="1"/>
      <c r="H5417" s="4"/>
    </row>
    <row r="5418" spans="1:8" x14ac:dyDescent="0.15">
      <c r="A5418" s="1"/>
      <c r="F5418" s="1"/>
      <c r="G5418" s="1"/>
      <c r="H5418" s="4"/>
    </row>
    <row r="5419" spans="1:8" x14ac:dyDescent="0.15">
      <c r="A5419" s="1"/>
      <c r="F5419" s="1"/>
      <c r="G5419" s="1"/>
      <c r="H5419" s="4"/>
    </row>
    <row r="5420" spans="1:8" x14ac:dyDescent="0.15">
      <c r="A5420" s="1"/>
      <c r="F5420" s="1"/>
      <c r="G5420" s="1"/>
      <c r="H5420" s="4"/>
    </row>
    <row r="5421" spans="1:8" x14ac:dyDescent="0.15">
      <c r="A5421" s="1"/>
      <c r="F5421" s="1"/>
      <c r="G5421" s="1"/>
      <c r="H5421" s="4"/>
    </row>
    <row r="5422" spans="1:8" x14ac:dyDescent="0.15">
      <c r="A5422" s="1"/>
      <c r="F5422" s="1"/>
      <c r="G5422" s="1"/>
      <c r="H5422" s="4"/>
    </row>
    <row r="5423" spans="1:8" x14ac:dyDescent="0.15">
      <c r="A5423" s="1"/>
      <c r="F5423" s="1"/>
      <c r="G5423" s="1"/>
      <c r="H5423" s="4"/>
    </row>
    <row r="5424" spans="1:8" x14ac:dyDescent="0.15">
      <c r="A5424" s="1"/>
      <c r="F5424" s="1"/>
      <c r="G5424" s="1"/>
      <c r="H5424" s="4"/>
    </row>
    <row r="5425" spans="1:8" x14ac:dyDescent="0.15">
      <c r="A5425" s="1"/>
      <c r="F5425" s="1"/>
      <c r="G5425" s="1"/>
      <c r="H5425" s="4"/>
    </row>
    <row r="5426" spans="1:8" x14ac:dyDescent="0.15">
      <c r="A5426" s="1"/>
      <c r="F5426" s="1"/>
      <c r="G5426" s="1"/>
      <c r="H5426" s="4"/>
    </row>
    <row r="5427" spans="1:8" x14ac:dyDescent="0.15">
      <c r="A5427" s="1"/>
      <c r="F5427" s="1"/>
      <c r="G5427" s="1"/>
      <c r="H5427" s="4"/>
    </row>
    <row r="5428" spans="1:8" x14ac:dyDescent="0.15">
      <c r="A5428" s="1"/>
      <c r="F5428" s="1"/>
      <c r="G5428" s="1"/>
      <c r="H5428" s="4"/>
    </row>
    <row r="5429" spans="1:8" x14ac:dyDescent="0.15">
      <c r="A5429" s="1"/>
      <c r="F5429" s="1"/>
      <c r="G5429" s="1"/>
      <c r="H5429" s="4"/>
    </row>
    <row r="5430" spans="1:8" x14ac:dyDescent="0.15">
      <c r="A5430" s="1"/>
      <c r="F5430" s="1"/>
      <c r="G5430" s="1"/>
      <c r="H5430" s="4"/>
    </row>
    <row r="5431" spans="1:8" x14ac:dyDescent="0.15">
      <c r="A5431" s="1"/>
      <c r="F5431" s="1"/>
      <c r="G5431" s="1"/>
      <c r="H5431" s="4"/>
    </row>
    <row r="5432" spans="1:8" x14ac:dyDescent="0.15">
      <c r="A5432" s="1"/>
      <c r="F5432" s="1"/>
      <c r="G5432" s="1"/>
      <c r="H5432" s="4"/>
    </row>
    <row r="5433" spans="1:8" x14ac:dyDescent="0.15">
      <c r="A5433" s="1"/>
      <c r="F5433" s="1"/>
      <c r="G5433" s="1"/>
      <c r="H5433" s="4"/>
    </row>
    <row r="5434" spans="1:8" x14ac:dyDescent="0.15">
      <c r="A5434" s="1"/>
      <c r="F5434" s="1"/>
      <c r="G5434" s="1"/>
      <c r="H5434" s="4"/>
    </row>
    <row r="5435" spans="1:8" x14ac:dyDescent="0.15">
      <c r="A5435" s="1"/>
      <c r="F5435" s="1"/>
      <c r="G5435" s="1"/>
      <c r="H5435" s="4"/>
    </row>
    <row r="5436" spans="1:8" x14ac:dyDescent="0.15">
      <c r="A5436" s="1"/>
      <c r="F5436" s="1"/>
      <c r="G5436" s="1"/>
      <c r="H5436" s="4"/>
    </row>
    <row r="5437" spans="1:8" x14ac:dyDescent="0.15">
      <c r="A5437" s="1"/>
      <c r="F5437" s="1"/>
      <c r="G5437" s="1"/>
      <c r="H5437" s="4"/>
    </row>
    <row r="5438" spans="1:8" x14ac:dyDescent="0.15">
      <c r="A5438" s="1"/>
      <c r="F5438" s="1"/>
      <c r="G5438" s="1"/>
      <c r="H5438" s="4"/>
    </row>
    <row r="5439" spans="1:8" x14ac:dyDescent="0.15">
      <c r="A5439" s="1"/>
      <c r="F5439" s="1"/>
      <c r="G5439" s="1"/>
      <c r="H5439" s="4"/>
    </row>
    <row r="5440" spans="1:8" x14ac:dyDescent="0.15">
      <c r="A5440" s="1"/>
      <c r="F5440" s="1"/>
      <c r="G5440" s="1"/>
      <c r="H5440" s="4"/>
    </row>
    <row r="5441" spans="1:8" x14ac:dyDescent="0.15">
      <c r="A5441" s="1"/>
      <c r="F5441" s="1"/>
      <c r="G5441" s="1"/>
      <c r="H5441" s="4"/>
    </row>
    <row r="5442" spans="1:8" x14ac:dyDescent="0.15">
      <c r="A5442" s="1"/>
      <c r="F5442" s="1"/>
      <c r="G5442" s="1"/>
      <c r="H5442" s="4"/>
    </row>
    <row r="5443" spans="1:8" x14ac:dyDescent="0.15">
      <c r="A5443" s="1"/>
      <c r="F5443" s="1"/>
      <c r="G5443" s="1"/>
      <c r="H5443" s="4"/>
    </row>
    <row r="5444" spans="1:8" x14ac:dyDescent="0.15">
      <c r="A5444" s="1"/>
      <c r="F5444" s="1"/>
      <c r="G5444" s="1"/>
      <c r="H5444" s="4"/>
    </row>
    <row r="5445" spans="1:8" x14ac:dyDescent="0.15">
      <c r="A5445" s="1"/>
      <c r="F5445" s="1"/>
      <c r="G5445" s="1"/>
      <c r="H5445" s="4"/>
    </row>
    <row r="5446" spans="1:8" x14ac:dyDescent="0.15">
      <c r="A5446" s="1"/>
      <c r="F5446" s="1"/>
      <c r="G5446" s="1"/>
      <c r="H5446" s="4"/>
    </row>
    <row r="5447" spans="1:8" x14ac:dyDescent="0.15">
      <c r="A5447" s="1"/>
      <c r="F5447" s="1"/>
      <c r="G5447" s="1"/>
      <c r="H5447" s="4"/>
    </row>
    <row r="5448" spans="1:8" x14ac:dyDescent="0.15">
      <c r="A5448" s="1"/>
      <c r="F5448" s="1"/>
      <c r="G5448" s="1"/>
      <c r="H5448" s="4"/>
    </row>
    <row r="5449" spans="1:8" x14ac:dyDescent="0.15">
      <c r="A5449" s="1"/>
      <c r="F5449" s="1"/>
      <c r="G5449" s="1"/>
      <c r="H5449" s="4"/>
    </row>
    <row r="5450" spans="1:8" x14ac:dyDescent="0.15">
      <c r="A5450" s="1"/>
      <c r="F5450" s="1"/>
      <c r="G5450" s="1"/>
      <c r="H5450" s="4"/>
    </row>
    <row r="5451" spans="1:8" x14ac:dyDescent="0.15">
      <c r="A5451" s="1"/>
      <c r="F5451" s="1"/>
      <c r="G5451" s="1"/>
      <c r="H5451" s="4"/>
    </row>
    <row r="5452" spans="1:8" x14ac:dyDescent="0.15">
      <c r="A5452" s="1"/>
      <c r="F5452" s="1"/>
      <c r="G5452" s="1"/>
      <c r="H5452" s="4"/>
    </row>
    <row r="5453" spans="1:8" x14ac:dyDescent="0.15">
      <c r="A5453" s="1"/>
      <c r="F5453" s="1"/>
      <c r="G5453" s="1"/>
      <c r="H5453" s="4"/>
    </row>
    <row r="5454" spans="1:8" x14ac:dyDescent="0.15">
      <c r="A5454" s="1"/>
      <c r="F5454" s="1"/>
      <c r="G5454" s="1"/>
      <c r="H5454" s="4"/>
    </row>
    <row r="5455" spans="1:8" x14ac:dyDescent="0.15">
      <c r="A5455" s="1"/>
      <c r="F5455" s="1"/>
      <c r="G5455" s="1"/>
      <c r="H5455" s="4"/>
    </row>
    <row r="5456" spans="1:8" x14ac:dyDescent="0.15">
      <c r="A5456" s="1"/>
      <c r="F5456" s="1"/>
      <c r="G5456" s="1"/>
      <c r="H5456" s="4"/>
    </row>
    <row r="5457" spans="1:8" x14ac:dyDescent="0.15">
      <c r="A5457" s="1"/>
      <c r="F5457" s="1"/>
      <c r="G5457" s="1"/>
      <c r="H5457" s="4"/>
    </row>
    <row r="5458" spans="1:8" x14ac:dyDescent="0.15">
      <c r="A5458" s="1"/>
      <c r="F5458" s="1"/>
      <c r="G5458" s="1"/>
      <c r="H5458" s="4"/>
    </row>
    <row r="5459" spans="1:8" x14ac:dyDescent="0.15">
      <c r="A5459" s="1"/>
      <c r="F5459" s="1"/>
      <c r="G5459" s="1"/>
      <c r="H5459" s="4"/>
    </row>
    <row r="5460" spans="1:8" x14ac:dyDescent="0.15">
      <c r="A5460" s="1"/>
      <c r="F5460" s="1"/>
      <c r="G5460" s="1"/>
      <c r="H5460" s="4"/>
    </row>
    <row r="5461" spans="1:8" x14ac:dyDescent="0.15">
      <c r="A5461" s="1"/>
      <c r="F5461" s="1"/>
      <c r="G5461" s="1"/>
      <c r="H5461" s="4"/>
    </row>
    <row r="5462" spans="1:8" x14ac:dyDescent="0.15">
      <c r="A5462" s="1"/>
      <c r="F5462" s="1"/>
      <c r="G5462" s="1"/>
      <c r="H5462" s="4"/>
    </row>
    <row r="5463" spans="1:8" x14ac:dyDescent="0.15">
      <c r="A5463" s="1"/>
      <c r="F5463" s="1"/>
      <c r="G5463" s="1"/>
      <c r="H5463" s="4"/>
    </row>
    <row r="5464" spans="1:8" x14ac:dyDescent="0.15">
      <c r="A5464" s="1"/>
      <c r="F5464" s="1"/>
      <c r="G5464" s="1"/>
      <c r="H5464" s="4"/>
    </row>
    <row r="5465" spans="1:8" x14ac:dyDescent="0.15">
      <c r="A5465" s="1"/>
      <c r="F5465" s="1"/>
      <c r="G5465" s="1"/>
      <c r="H5465" s="4"/>
    </row>
    <row r="5466" spans="1:8" x14ac:dyDescent="0.15">
      <c r="A5466" s="1"/>
      <c r="F5466" s="1"/>
      <c r="G5466" s="1"/>
      <c r="H5466" s="4"/>
    </row>
    <row r="5467" spans="1:8" x14ac:dyDescent="0.15">
      <c r="A5467" s="1"/>
      <c r="F5467" s="1"/>
      <c r="G5467" s="1"/>
      <c r="H5467" s="4"/>
    </row>
    <row r="5468" spans="1:8" x14ac:dyDescent="0.15">
      <c r="A5468" s="1"/>
      <c r="F5468" s="1"/>
      <c r="G5468" s="1"/>
      <c r="H5468" s="4"/>
    </row>
    <row r="5469" spans="1:8" x14ac:dyDescent="0.15">
      <c r="A5469" s="1"/>
      <c r="F5469" s="1"/>
      <c r="G5469" s="1"/>
      <c r="H5469" s="4"/>
    </row>
    <row r="5470" spans="1:8" x14ac:dyDescent="0.15">
      <c r="A5470" s="1"/>
      <c r="F5470" s="1"/>
      <c r="G5470" s="1"/>
      <c r="H5470" s="4"/>
    </row>
    <row r="5471" spans="1:8" x14ac:dyDescent="0.15">
      <c r="A5471" s="1"/>
      <c r="F5471" s="1"/>
      <c r="G5471" s="1"/>
      <c r="H5471" s="4"/>
    </row>
    <row r="5472" spans="1:8" x14ac:dyDescent="0.15">
      <c r="A5472" s="1"/>
      <c r="F5472" s="1"/>
      <c r="G5472" s="1"/>
      <c r="H5472" s="4"/>
    </row>
    <row r="5473" spans="1:8" x14ac:dyDescent="0.15">
      <c r="A5473" s="1"/>
      <c r="F5473" s="1"/>
      <c r="G5473" s="1"/>
      <c r="H5473" s="4"/>
    </row>
    <row r="5474" spans="1:8" x14ac:dyDescent="0.15">
      <c r="A5474" s="1"/>
      <c r="F5474" s="1"/>
      <c r="G5474" s="1"/>
      <c r="H5474" s="4"/>
    </row>
    <row r="5475" spans="1:8" x14ac:dyDescent="0.15">
      <c r="A5475" s="1"/>
      <c r="F5475" s="1"/>
      <c r="G5475" s="1"/>
      <c r="H5475" s="4"/>
    </row>
    <row r="5476" spans="1:8" x14ac:dyDescent="0.15">
      <c r="A5476" s="1"/>
      <c r="F5476" s="1"/>
      <c r="G5476" s="1"/>
      <c r="H5476" s="4"/>
    </row>
    <row r="5477" spans="1:8" x14ac:dyDescent="0.15">
      <c r="A5477" s="1"/>
      <c r="F5477" s="1"/>
      <c r="G5477" s="1"/>
      <c r="H5477" s="4"/>
    </row>
    <row r="5478" spans="1:8" x14ac:dyDescent="0.15">
      <c r="A5478" s="1"/>
      <c r="F5478" s="1"/>
      <c r="G5478" s="1"/>
      <c r="H5478" s="4"/>
    </row>
    <row r="5479" spans="1:8" x14ac:dyDescent="0.15">
      <c r="A5479" s="1"/>
      <c r="F5479" s="1"/>
      <c r="G5479" s="1"/>
      <c r="H5479" s="4"/>
    </row>
    <row r="5480" spans="1:8" x14ac:dyDescent="0.15">
      <c r="A5480" s="1"/>
      <c r="F5480" s="1"/>
      <c r="G5480" s="1"/>
      <c r="H5480" s="4"/>
    </row>
    <row r="5481" spans="1:8" x14ac:dyDescent="0.15">
      <c r="A5481" s="1"/>
      <c r="F5481" s="1"/>
      <c r="G5481" s="1"/>
      <c r="H5481" s="4"/>
    </row>
    <row r="5482" spans="1:8" x14ac:dyDescent="0.15">
      <c r="A5482" s="1"/>
      <c r="F5482" s="1"/>
      <c r="G5482" s="1"/>
      <c r="H5482" s="4"/>
    </row>
    <row r="5483" spans="1:8" x14ac:dyDescent="0.15">
      <c r="A5483" s="1"/>
      <c r="F5483" s="1"/>
      <c r="G5483" s="1"/>
      <c r="H5483" s="4"/>
    </row>
    <row r="5484" spans="1:8" x14ac:dyDescent="0.15">
      <c r="A5484" s="1"/>
      <c r="F5484" s="1"/>
      <c r="G5484" s="1"/>
      <c r="H5484" s="4"/>
    </row>
    <row r="5485" spans="1:8" x14ac:dyDescent="0.15">
      <c r="A5485" s="1"/>
      <c r="F5485" s="1"/>
      <c r="G5485" s="1"/>
      <c r="H5485" s="4"/>
    </row>
    <row r="5486" spans="1:8" x14ac:dyDescent="0.15">
      <c r="A5486" s="1"/>
      <c r="F5486" s="1"/>
      <c r="G5486" s="1"/>
      <c r="H5486" s="4"/>
    </row>
    <row r="5487" spans="1:8" x14ac:dyDescent="0.15">
      <c r="A5487" s="1"/>
      <c r="F5487" s="1"/>
      <c r="G5487" s="1"/>
      <c r="H5487" s="4"/>
    </row>
    <row r="5488" spans="1:8" x14ac:dyDescent="0.15">
      <c r="A5488" s="1"/>
      <c r="F5488" s="1"/>
      <c r="G5488" s="1"/>
      <c r="H5488" s="4"/>
    </row>
    <row r="5489" spans="1:8" x14ac:dyDescent="0.15">
      <c r="A5489" s="1"/>
      <c r="F5489" s="1"/>
      <c r="G5489" s="1"/>
      <c r="H5489" s="4"/>
    </row>
    <row r="5490" spans="1:8" x14ac:dyDescent="0.15">
      <c r="A5490" s="1"/>
      <c r="F5490" s="1"/>
      <c r="G5490" s="1"/>
      <c r="H5490" s="4"/>
    </row>
    <row r="5491" spans="1:8" x14ac:dyDescent="0.15">
      <c r="A5491" s="1"/>
      <c r="F5491" s="1"/>
      <c r="G5491" s="1"/>
      <c r="H5491" s="4"/>
    </row>
    <row r="5492" spans="1:8" x14ac:dyDescent="0.15">
      <c r="A5492" s="1"/>
      <c r="F5492" s="1"/>
      <c r="G5492" s="1"/>
      <c r="H5492" s="4"/>
    </row>
    <row r="5493" spans="1:8" x14ac:dyDescent="0.15">
      <c r="A5493" s="1"/>
      <c r="F5493" s="1"/>
      <c r="G5493" s="1"/>
      <c r="H5493" s="4"/>
    </row>
    <row r="5494" spans="1:8" x14ac:dyDescent="0.15">
      <c r="A5494" s="1"/>
      <c r="F5494" s="1"/>
      <c r="G5494" s="1"/>
      <c r="H5494" s="4"/>
    </row>
    <row r="5495" spans="1:8" x14ac:dyDescent="0.15">
      <c r="A5495" s="1"/>
      <c r="F5495" s="1"/>
      <c r="G5495" s="1"/>
      <c r="H5495" s="4"/>
    </row>
    <row r="5496" spans="1:8" x14ac:dyDescent="0.15">
      <c r="A5496" s="1"/>
      <c r="F5496" s="1"/>
      <c r="G5496" s="1"/>
      <c r="H5496" s="4"/>
    </row>
    <row r="5497" spans="1:8" x14ac:dyDescent="0.15">
      <c r="A5497" s="1"/>
      <c r="F5497" s="1"/>
      <c r="G5497" s="1"/>
      <c r="H5497" s="4"/>
    </row>
    <row r="5498" spans="1:8" x14ac:dyDescent="0.15">
      <c r="A5498" s="1"/>
      <c r="F5498" s="1"/>
      <c r="G5498" s="1"/>
      <c r="H5498" s="4"/>
    </row>
    <row r="5499" spans="1:8" x14ac:dyDescent="0.15">
      <c r="A5499" s="1"/>
      <c r="F5499" s="1"/>
      <c r="G5499" s="1"/>
      <c r="H5499" s="4"/>
    </row>
    <row r="5500" spans="1:8" x14ac:dyDescent="0.15">
      <c r="A5500" s="1"/>
      <c r="F5500" s="1"/>
      <c r="G5500" s="1"/>
      <c r="H5500" s="4"/>
    </row>
    <row r="5501" spans="1:8" x14ac:dyDescent="0.15">
      <c r="A5501" s="1"/>
      <c r="F5501" s="1"/>
      <c r="G5501" s="1"/>
      <c r="H5501" s="4"/>
    </row>
    <row r="5502" spans="1:8" x14ac:dyDescent="0.15">
      <c r="A5502" s="1"/>
      <c r="F5502" s="1"/>
      <c r="G5502" s="1"/>
      <c r="H5502" s="4"/>
    </row>
    <row r="5503" spans="1:8" x14ac:dyDescent="0.15">
      <c r="A5503" s="1"/>
      <c r="F5503" s="1"/>
      <c r="G5503" s="1"/>
      <c r="H5503" s="4"/>
    </row>
    <row r="5504" spans="1:8" x14ac:dyDescent="0.15">
      <c r="A5504" s="1"/>
      <c r="F5504" s="1"/>
      <c r="G5504" s="1"/>
      <c r="H5504" s="4"/>
    </row>
    <row r="5505" spans="1:8" x14ac:dyDescent="0.15">
      <c r="A5505" s="1"/>
      <c r="F5505" s="1"/>
      <c r="G5505" s="1"/>
      <c r="H5505" s="4"/>
    </row>
    <row r="5506" spans="1:8" x14ac:dyDescent="0.15">
      <c r="A5506" s="1"/>
      <c r="F5506" s="1"/>
      <c r="G5506" s="1"/>
      <c r="H5506" s="4"/>
    </row>
    <row r="5507" spans="1:8" x14ac:dyDescent="0.15">
      <c r="A5507" s="1"/>
      <c r="F5507" s="1"/>
      <c r="G5507" s="1"/>
      <c r="H5507" s="4"/>
    </row>
    <row r="5508" spans="1:8" x14ac:dyDescent="0.15">
      <c r="A5508" s="1"/>
      <c r="F5508" s="1"/>
      <c r="G5508" s="1"/>
      <c r="H5508" s="4"/>
    </row>
    <row r="5509" spans="1:8" x14ac:dyDescent="0.15">
      <c r="A5509" s="1"/>
      <c r="F5509" s="1"/>
      <c r="G5509" s="1"/>
      <c r="H5509" s="4"/>
    </row>
    <row r="5510" spans="1:8" x14ac:dyDescent="0.15">
      <c r="A5510" s="1"/>
      <c r="F5510" s="1"/>
      <c r="G5510" s="1"/>
      <c r="H5510" s="4"/>
    </row>
    <row r="5511" spans="1:8" x14ac:dyDescent="0.15">
      <c r="A5511" s="1"/>
      <c r="F5511" s="1"/>
      <c r="G5511" s="1"/>
      <c r="H5511" s="4"/>
    </row>
    <row r="5512" spans="1:8" x14ac:dyDescent="0.15">
      <c r="A5512" s="1"/>
      <c r="F5512" s="1"/>
      <c r="G5512" s="1"/>
      <c r="H5512" s="4"/>
    </row>
    <row r="5513" spans="1:8" x14ac:dyDescent="0.15">
      <c r="A5513" s="1"/>
      <c r="F5513" s="1"/>
      <c r="G5513" s="1"/>
      <c r="H5513" s="4"/>
    </row>
    <row r="5514" spans="1:8" x14ac:dyDescent="0.15">
      <c r="A5514" s="1"/>
      <c r="F5514" s="1"/>
      <c r="G5514" s="1"/>
      <c r="H5514" s="4"/>
    </row>
    <row r="5515" spans="1:8" x14ac:dyDescent="0.15">
      <c r="A5515" s="1"/>
      <c r="F5515" s="1"/>
      <c r="G5515" s="1"/>
      <c r="H5515" s="4"/>
    </row>
    <row r="5516" spans="1:8" x14ac:dyDescent="0.15">
      <c r="A5516" s="1"/>
      <c r="F5516" s="1"/>
      <c r="G5516" s="1"/>
      <c r="H5516" s="4"/>
    </row>
    <row r="5517" spans="1:8" x14ac:dyDescent="0.15">
      <c r="A5517" s="1"/>
      <c r="F5517" s="1"/>
      <c r="G5517" s="1"/>
      <c r="H5517" s="4"/>
    </row>
    <row r="5518" spans="1:8" x14ac:dyDescent="0.15">
      <c r="A5518" s="1"/>
      <c r="F5518" s="1"/>
      <c r="G5518" s="1"/>
      <c r="H5518" s="4"/>
    </row>
    <row r="5519" spans="1:8" x14ac:dyDescent="0.15">
      <c r="A5519" s="1"/>
      <c r="F5519" s="1"/>
      <c r="G5519" s="1"/>
      <c r="H5519" s="4"/>
    </row>
    <row r="5520" spans="1:8" x14ac:dyDescent="0.15">
      <c r="A5520" s="1"/>
      <c r="F5520" s="1"/>
      <c r="G5520" s="1"/>
      <c r="H5520" s="4"/>
    </row>
    <row r="5521" spans="1:8" x14ac:dyDescent="0.15">
      <c r="A5521" s="1"/>
      <c r="F5521" s="1"/>
      <c r="G5521" s="1"/>
      <c r="H5521" s="4"/>
    </row>
    <row r="5522" spans="1:8" x14ac:dyDescent="0.15">
      <c r="A5522" s="1"/>
      <c r="F5522" s="1"/>
      <c r="G5522" s="1"/>
      <c r="H5522" s="4"/>
    </row>
    <row r="5523" spans="1:8" x14ac:dyDescent="0.15">
      <c r="A5523" s="1"/>
      <c r="F5523" s="1"/>
      <c r="G5523" s="1"/>
      <c r="H5523" s="4"/>
    </row>
    <row r="5524" spans="1:8" x14ac:dyDescent="0.15">
      <c r="A5524" s="1"/>
      <c r="F5524" s="1"/>
      <c r="G5524" s="1"/>
      <c r="H5524" s="4"/>
    </row>
    <row r="5525" spans="1:8" x14ac:dyDescent="0.15">
      <c r="A5525" s="1"/>
      <c r="F5525" s="1"/>
      <c r="G5525" s="1"/>
      <c r="H5525" s="4"/>
    </row>
    <row r="5526" spans="1:8" x14ac:dyDescent="0.15">
      <c r="A5526" s="1"/>
      <c r="F5526" s="1"/>
      <c r="G5526" s="1"/>
      <c r="H5526" s="4"/>
    </row>
    <row r="5527" spans="1:8" x14ac:dyDescent="0.15">
      <c r="A5527" s="1"/>
      <c r="F5527" s="1"/>
      <c r="G5527" s="1"/>
      <c r="H5527" s="4"/>
    </row>
    <row r="5528" spans="1:8" x14ac:dyDescent="0.15">
      <c r="A5528" s="1"/>
      <c r="F5528" s="1"/>
      <c r="G5528" s="1"/>
      <c r="H5528" s="4"/>
    </row>
    <row r="5529" spans="1:8" x14ac:dyDescent="0.15">
      <c r="A5529" s="1"/>
      <c r="F5529" s="1"/>
      <c r="G5529" s="1"/>
      <c r="H5529" s="4"/>
    </row>
    <row r="5530" spans="1:8" x14ac:dyDescent="0.15">
      <c r="A5530" s="1"/>
      <c r="F5530" s="1"/>
      <c r="G5530" s="1"/>
      <c r="H5530" s="4"/>
    </row>
    <row r="5531" spans="1:8" x14ac:dyDescent="0.15">
      <c r="A5531" s="1"/>
      <c r="F5531" s="1"/>
      <c r="G5531" s="1"/>
      <c r="H5531" s="4"/>
    </row>
    <row r="5532" spans="1:8" x14ac:dyDescent="0.15">
      <c r="A5532" s="1"/>
      <c r="F5532" s="1"/>
      <c r="G5532" s="1"/>
      <c r="H5532" s="4"/>
    </row>
    <row r="5533" spans="1:8" x14ac:dyDescent="0.15">
      <c r="A5533" s="1"/>
      <c r="F5533" s="1"/>
      <c r="G5533" s="1"/>
      <c r="H5533" s="4"/>
    </row>
    <row r="5534" spans="1:8" x14ac:dyDescent="0.15">
      <c r="A5534" s="1"/>
      <c r="F5534" s="1"/>
      <c r="G5534" s="1"/>
      <c r="H5534" s="4"/>
    </row>
    <row r="5535" spans="1:8" x14ac:dyDescent="0.15">
      <c r="A5535" s="1"/>
      <c r="F5535" s="1"/>
      <c r="G5535" s="1"/>
      <c r="H5535" s="4"/>
    </row>
    <row r="5536" spans="1:8" x14ac:dyDescent="0.15">
      <c r="A5536" s="1"/>
      <c r="F5536" s="1"/>
      <c r="G5536" s="1"/>
      <c r="H5536" s="4"/>
    </row>
    <row r="5537" spans="1:8" x14ac:dyDescent="0.15">
      <c r="A5537" s="1"/>
      <c r="F5537" s="1"/>
      <c r="G5537" s="1"/>
      <c r="H5537" s="4"/>
    </row>
    <row r="5538" spans="1:8" x14ac:dyDescent="0.15">
      <c r="A5538" s="1"/>
      <c r="F5538" s="1"/>
      <c r="G5538" s="1"/>
      <c r="H5538" s="4"/>
    </row>
    <row r="5539" spans="1:8" x14ac:dyDescent="0.15">
      <c r="A5539" s="1"/>
      <c r="F5539" s="1"/>
      <c r="G5539" s="1"/>
      <c r="H5539" s="4"/>
    </row>
    <row r="5540" spans="1:8" x14ac:dyDescent="0.15">
      <c r="A5540" s="1"/>
      <c r="F5540" s="1"/>
      <c r="G5540" s="1"/>
      <c r="H5540" s="4"/>
    </row>
    <row r="5541" spans="1:8" x14ac:dyDescent="0.15">
      <c r="A5541" s="1"/>
      <c r="F5541" s="1"/>
      <c r="G5541" s="1"/>
      <c r="H5541" s="4"/>
    </row>
    <row r="5542" spans="1:8" x14ac:dyDescent="0.15">
      <c r="A5542" s="1"/>
      <c r="F5542" s="1"/>
      <c r="G5542" s="1"/>
      <c r="H5542" s="4"/>
    </row>
    <row r="5543" spans="1:8" x14ac:dyDescent="0.15">
      <c r="A5543" s="1"/>
      <c r="F5543" s="1"/>
      <c r="G5543" s="1"/>
      <c r="H5543" s="4"/>
    </row>
    <row r="5544" spans="1:8" x14ac:dyDescent="0.15">
      <c r="A5544" s="1"/>
      <c r="F5544" s="1"/>
      <c r="G5544" s="1"/>
      <c r="H5544" s="4"/>
    </row>
    <row r="5545" spans="1:8" x14ac:dyDescent="0.15">
      <c r="A5545" s="1"/>
      <c r="F5545" s="1"/>
      <c r="G5545" s="1"/>
      <c r="H5545" s="4"/>
    </row>
    <row r="5546" spans="1:8" x14ac:dyDescent="0.15">
      <c r="A5546" s="1"/>
      <c r="F5546" s="1"/>
      <c r="G5546" s="1"/>
      <c r="H5546" s="4"/>
    </row>
    <row r="5547" spans="1:8" x14ac:dyDescent="0.15">
      <c r="A5547" s="1"/>
      <c r="F5547" s="1"/>
      <c r="G5547" s="1"/>
      <c r="H5547" s="4"/>
    </row>
    <row r="5548" spans="1:8" x14ac:dyDescent="0.15">
      <c r="A5548" s="1"/>
      <c r="F5548" s="1"/>
      <c r="G5548" s="1"/>
      <c r="H5548" s="4"/>
    </row>
    <row r="5549" spans="1:8" x14ac:dyDescent="0.15">
      <c r="A5549" s="1"/>
      <c r="F5549" s="1"/>
      <c r="G5549" s="1"/>
      <c r="H5549" s="4"/>
    </row>
    <row r="5550" spans="1:8" x14ac:dyDescent="0.15">
      <c r="A5550" s="1"/>
      <c r="F5550" s="1"/>
      <c r="G5550" s="1"/>
      <c r="H5550" s="4"/>
    </row>
    <row r="5551" spans="1:8" x14ac:dyDescent="0.15">
      <c r="A5551" s="1"/>
      <c r="F5551" s="1"/>
      <c r="G5551" s="1"/>
      <c r="H5551" s="4"/>
    </row>
    <row r="5552" spans="1:8" x14ac:dyDescent="0.15">
      <c r="A5552" s="1"/>
      <c r="F5552" s="1"/>
      <c r="G5552" s="1"/>
      <c r="H5552" s="4"/>
    </row>
    <row r="5553" spans="1:8" x14ac:dyDescent="0.15">
      <c r="A5553" s="1"/>
      <c r="F5553" s="1"/>
      <c r="G5553" s="1"/>
      <c r="H5553" s="4"/>
    </row>
    <row r="5554" spans="1:8" x14ac:dyDescent="0.15">
      <c r="A5554" s="1"/>
      <c r="F5554" s="1"/>
      <c r="G5554" s="1"/>
      <c r="H5554" s="4"/>
    </row>
    <row r="5555" spans="1:8" x14ac:dyDescent="0.15">
      <c r="A5555" s="1"/>
      <c r="F5555" s="1"/>
      <c r="G5555" s="1"/>
      <c r="H5555" s="4"/>
    </row>
    <row r="5556" spans="1:8" x14ac:dyDescent="0.15">
      <c r="A5556" s="1"/>
      <c r="F5556" s="1"/>
      <c r="G5556" s="1"/>
      <c r="H5556" s="4"/>
    </row>
    <row r="5557" spans="1:8" x14ac:dyDescent="0.15">
      <c r="A5557" s="1"/>
      <c r="F5557" s="1"/>
      <c r="G5557" s="1"/>
      <c r="H5557" s="4"/>
    </row>
    <row r="5558" spans="1:8" x14ac:dyDescent="0.15">
      <c r="A5558" s="1"/>
      <c r="F5558" s="1"/>
      <c r="G5558" s="1"/>
      <c r="H5558" s="4"/>
    </row>
    <row r="5559" spans="1:8" x14ac:dyDescent="0.15">
      <c r="A5559" s="1"/>
      <c r="F5559" s="1"/>
      <c r="G5559" s="1"/>
      <c r="H5559" s="4"/>
    </row>
    <row r="5560" spans="1:8" x14ac:dyDescent="0.15">
      <c r="A5560" s="1"/>
      <c r="F5560" s="1"/>
      <c r="G5560" s="1"/>
      <c r="H5560" s="4"/>
    </row>
    <row r="5561" spans="1:8" x14ac:dyDescent="0.15">
      <c r="A5561" s="1"/>
      <c r="F5561" s="1"/>
      <c r="G5561" s="1"/>
      <c r="H5561" s="4"/>
    </row>
    <row r="5562" spans="1:8" x14ac:dyDescent="0.15">
      <c r="A5562" s="1"/>
      <c r="F5562" s="1"/>
      <c r="G5562" s="1"/>
      <c r="H5562" s="4"/>
    </row>
    <row r="5563" spans="1:8" x14ac:dyDescent="0.15">
      <c r="A5563" s="1"/>
      <c r="F5563" s="1"/>
      <c r="G5563" s="1"/>
      <c r="H5563" s="4"/>
    </row>
    <row r="5564" spans="1:8" x14ac:dyDescent="0.15">
      <c r="A5564" s="1"/>
      <c r="F5564" s="1"/>
      <c r="G5564" s="1"/>
      <c r="H5564" s="4"/>
    </row>
    <row r="5565" spans="1:8" x14ac:dyDescent="0.15">
      <c r="A5565" s="1"/>
      <c r="F5565" s="1"/>
      <c r="G5565" s="1"/>
      <c r="H5565" s="4"/>
    </row>
    <row r="5566" spans="1:8" x14ac:dyDescent="0.15">
      <c r="A5566" s="1"/>
      <c r="F5566" s="1"/>
      <c r="G5566" s="1"/>
      <c r="H5566" s="4"/>
    </row>
    <row r="5567" spans="1:8" x14ac:dyDescent="0.15">
      <c r="A5567" s="1"/>
      <c r="F5567" s="1"/>
      <c r="G5567" s="1"/>
      <c r="H5567" s="4"/>
    </row>
    <row r="5568" spans="1:8" x14ac:dyDescent="0.15">
      <c r="A5568" s="1"/>
      <c r="F5568" s="1"/>
      <c r="G5568" s="1"/>
      <c r="H5568" s="4"/>
    </row>
    <row r="5569" spans="1:8" x14ac:dyDescent="0.15">
      <c r="A5569" s="1"/>
      <c r="F5569" s="1"/>
      <c r="G5569" s="1"/>
      <c r="H5569" s="4"/>
    </row>
    <row r="5570" spans="1:8" x14ac:dyDescent="0.15">
      <c r="A5570" s="1"/>
      <c r="F5570" s="1"/>
      <c r="G5570" s="1"/>
      <c r="H5570" s="4"/>
    </row>
    <row r="5571" spans="1:8" x14ac:dyDescent="0.15">
      <c r="A5571" s="1"/>
      <c r="F5571" s="1"/>
      <c r="G5571" s="1"/>
      <c r="H5571" s="4"/>
    </row>
    <row r="5572" spans="1:8" x14ac:dyDescent="0.15">
      <c r="A5572" s="1"/>
      <c r="F5572" s="1"/>
      <c r="G5572" s="1"/>
      <c r="H5572" s="4"/>
    </row>
    <row r="5573" spans="1:8" x14ac:dyDescent="0.15">
      <c r="A5573" s="1"/>
      <c r="F5573" s="1"/>
      <c r="G5573" s="1"/>
      <c r="H5573" s="4"/>
    </row>
    <row r="5574" spans="1:8" x14ac:dyDescent="0.15">
      <c r="A5574" s="1"/>
      <c r="F5574" s="1"/>
      <c r="G5574" s="1"/>
      <c r="H5574" s="4"/>
    </row>
    <row r="5575" spans="1:8" x14ac:dyDescent="0.15">
      <c r="A5575" s="1"/>
      <c r="F5575" s="1"/>
      <c r="G5575" s="1"/>
      <c r="H5575" s="4"/>
    </row>
    <row r="5576" spans="1:8" x14ac:dyDescent="0.15">
      <c r="A5576" s="1"/>
      <c r="F5576" s="1"/>
      <c r="G5576" s="1"/>
      <c r="H5576" s="4"/>
    </row>
    <row r="5577" spans="1:8" x14ac:dyDescent="0.15">
      <c r="A5577" s="1"/>
      <c r="F5577" s="1"/>
      <c r="G5577" s="1"/>
      <c r="H5577" s="4"/>
    </row>
    <row r="5578" spans="1:8" x14ac:dyDescent="0.15">
      <c r="A5578" s="1"/>
      <c r="F5578" s="1"/>
      <c r="G5578" s="1"/>
      <c r="H5578" s="4"/>
    </row>
    <row r="5579" spans="1:8" x14ac:dyDescent="0.15">
      <c r="A5579" s="1"/>
      <c r="F5579" s="1"/>
      <c r="G5579" s="1"/>
      <c r="H5579" s="4"/>
    </row>
    <row r="5580" spans="1:8" x14ac:dyDescent="0.15">
      <c r="A5580" s="1"/>
      <c r="F5580" s="1"/>
      <c r="G5580" s="1"/>
      <c r="H5580" s="4"/>
    </row>
    <row r="5581" spans="1:8" x14ac:dyDescent="0.15">
      <c r="A5581" s="1"/>
      <c r="F5581" s="1"/>
      <c r="G5581" s="1"/>
      <c r="H5581" s="4"/>
    </row>
    <row r="5582" spans="1:8" x14ac:dyDescent="0.15">
      <c r="A5582" s="1"/>
      <c r="F5582" s="1"/>
      <c r="G5582" s="1"/>
      <c r="H5582" s="4"/>
    </row>
    <row r="5583" spans="1:8" x14ac:dyDescent="0.15">
      <c r="A5583" s="1"/>
      <c r="F5583" s="1"/>
      <c r="G5583" s="1"/>
      <c r="H5583" s="4"/>
    </row>
    <row r="5584" spans="1:8" x14ac:dyDescent="0.15">
      <c r="A5584" s="1"/>
      <c r="F5584" s="1"/>
      <c r="G5584" s="1"/>
      <c r="H5584" s="4"/>
    </row>
    <row r="5585" spans="1:8" x14ac:dyDescent="0.15">
      <c r="A5585" s="1"/>
      <c r="F5585" s="1"/>
      <c r="G5585" s="1"/>
      <c r="H5585" s="4"/>
    </row>
    <row r="5586" spans="1:8" x14ac:dyDescent="0.15">
      <c r="A5586" s="1"/>
      <c r="F5586" s="1"/>
      <c r="G5586" s="1"/>
      <c r="H5586" s="4"/>
    </row>
    <row r="5587" spans="1:8" x14ac:dyDescent="0.15">
      <c r="A5587" s="1"/>
      <c r="F5587" s="1"/>
      <c r="G5587" s="1"/>
      <c r="H5587" s="4"/>
    </row>
    <row r="5588" spans="1:8" x14ac:dyDescent="0.15">
      <c r="A5588" s="1"/>
      <c r="F5588" s="1"/>
      <c r="G5588" s="1"/>
      <c r="H5588" s="4"/>
    </row>
    <row r="5589" spans="1:8" x14ac:dyDescent="0.15">
      <c r="A5589" s="1"/>
      <c r="F5589" s="1"/>
      <c r="G5589" s="1"/>
      <c r="H5589" s="4"/>
    </row>
    <row r="5590" spans="1:8" x14ac:dyDescent="0.15">
      <c r="A5590" s="1"/>
      <c r="F5590" s="1"/>
      <c r="G5590" s="1"/>
      <c r="H5590" s="4"/>
    </row>
    <row r="5591" spans="1:8" x14ac:dyDescent="0.15">
      <c r="A5591" s="1"/>
      <c r="F5591" s="1"/>
      <c r="G5591" s="1"/>
      <c r="H5591" s="4"/>
    </row>
    <row r="5592" spans="1:8" x14ac:dyDescent="0.15">
      <c r="A5592" s="1"/>
      <c r="F5592" s="1"/>
      <c r="G5592" s="1"/>
      <c r="H5592" s="4"/>
    </row>
    <row r="5593" spans="1:8" x14ac:dyDescent="0.15">
      <c r="A5593" s="1"/>
      <c r="F5593" s="1"/>
      <c r="G5593" s="1"/>
      <c r="H5593" s="4"/>
    </row>
    <row r="5594" spans="1:8" x14ac:dyDescent="0.15">
      <c r="A5594" s="1"/>
      <c r="F5594" s="1"/>
      <c r="G5594" s="1"/>
      <c r="H5594" s="4"/>
    </row>
    <row r="5595" spans="1:8" x14ac:dyDescent="0.15">
      <c r="A5595" s="1"/>
      <c r="F5595" s="1"/>
      <c r="G5595" s="1"/>
      <c r="H5595" s="4"/>
    </row>
    <row r="5596" spans="1:8" x14ac:dyDescent="0.15">
      <c r="A5596" s="1"/>
      <c r="F5596" s="1"/>
      <c r="G5596" s="1"/>
      <c r="H5596" s="4"/>
    </row>
    <row r="5597" spans="1:8" x14ac:dyDescent="0.15">
      <c r="A5597" s="1"/>
      <c r="F5597" s="1"/>
      <c r="G5597" s="1"/>
      <c r="H5597" s="4"/>
    </row>
    <row r="5598" spans="1:8" x14ac:dyDescent="0.15">
      <c r="A5598" s="1"/>
      <c r="F5598" s="1"/>
      <c r="G5598" s="1"/>
      <c r="H5598" s="4"/>
    </row>
    <row r="5599" spans="1:8" x14ac:dyDescent="0.15">
      <c r="A5599" s="1"/>
      <c r="F5599" s="1"/>
      <c r="G5599" s="1"/>
      <c r="H5599" s="4"/>
    </row>
    <row r="5600" spans="1:8" x14ac:dyDescent="0.15">
      <c r="A5600" s="1"/>
      <c r="F5600" s="1"/>
      <c r="G5600" s="1"/>
      <c r="H5600" s="4"/>
    </row>
    <row r="5601" spans="1:8" x14ac:dyDescent="0.15">
      <c r="A5601" s="1"/>
      <c r="F5601" s="1"/>
      <c r="G5601" s="1"/>
      <c r="H5601" s="4"/>
    </row>
    <row r="5602" spans="1:8" x14ac:dyDescent="0.15">
      <c r="A5602" s="1"/>
      <c r="F5602" s="1"/>
      <c r="G5602" s="1"/>
      <c r="H5602" s="4"/>
    </row>
    <row r="5603" spans="1:8" x14ac:dyDescent="0.15">
      <c r="A5603" s="1"/>
      <c r="F5603" s="1"/>
      <c r="G5603" s="1"/>
      <c r="H5603" s="4"/>
    </row>
    <row r="5604" spans="1:8" x14ac:dyDescent="0.15">
      <c r="A5604" s="1"/>
      <c r="F5604" s="1"/>
      <c r="G5604" s="1"/>
      <c r="H5604" s="4"/>
    </row>
    <row r="5605" spans="1:8" x14ac:dyDescent="0.15">
      <c r="A5605" s="1"/>
      <c r="F5605" s="1"/>
      <c r="G5605" s="1"/>
      <c r="H5605" s="4"/>
    </row>
    <row r="5606" spans="1:8" x14ac:dyDescent="0.15">
      <c r="A5606" s="1"/>
      <c r="F5606" s="1"/>
      <c r="G5606" s="1"/>
      <c r="H5606" s="4"/>
    </row>
    <row r="5607" spans="1:8" x14ac:dyDescent="0.15">
      <c r="A5607" s="1"/>
      <c r="F5607" s="1"/>
      <c r="G5607" s="1"/>
      <c r="H5607" s="4"/>
    </row>
    <row r="5608" spans="1:8" x14ac:dyDescent="0.15">
      <c r="A5608" s="1"/>
      <c r="F5608" s="1"/>
      <c r="G5608" s="1"/>
      <c r="H5608" s="4"/>
    </row>
    <row r="5609" spans="1:8" x14ac:dyDescent="0.15">
      <c r="A5609" s="1"/>
      <c r="F5609" s="1"/>
      <c r="G5609" s="1"/>
      <c r="H5609" s="4"/>
    </row>
    <row r="5610" spans="1:8" x14ac:dyDescent="0.15">
      <c r="A5610" s="1"/>
      <c r="F5610" s="1"/>
      <c r="G5610" s="1"/>
      <c r="H5610" s="4"/>
    </row>
    <row r="5611" spans="1:8" x14ac:dyDescent="0.15">
      <c r="A5611" s="1"/>
      <c r="F5611" s="1"/>
      <c r="G5611" s="1"/>
      <c r="H5611" s="4"/>
    </row>
    <row r="5612" spans="1:8" x14ac:dyDescent="0.15">
      <c r="A5612" s="1"/>
      <c r="F5612" s="1"/>
      <c r="G5612" s="1"/>
      <c r="H5612" s="4"/>
    </row>
    <row r="5613" spans="1:8" x14ac:dyDescent="0.15">
      <c r="A5613" s="1"/>
      <c r="F5613" s="1"/>
      <c r="G5613" s="1"/>
      <c r="H5613" s="4"/>
    </row>
    <row r="5614" spans="1:8" x14ac:dyDescent="0.15">
      <c r="A5614" s="1"/>
      <c r="F5614" s="1"/>
      <c r="G5614" s="1"/>
      <c r="H5614" s="4"/>
    </row>
    <row r="5615" spans="1:8" x14ac:dyDescent="0.15">
      <c r="A5615" s="1"/>
      <c r="F5615" s="1"/>
      <c r="G5615" s="1"/>
      <c r="H5615" s="4"/>
    </row>
    <row r="5616" spans="1:8" x14ac:dyDescent="0.15">
      <c r="A5616" s="1"/>
      <c r="F5616" s="1"/>
      <c r="G5616" s="1"/>
      <c r="H5616" s="4"/>
    </row>
    <row r="5617" spans="1:8" x14ac:dyDescent="0.15">
      <c r="A5617" s="1"/>
      <c r="F5617" s="1"/>
      <c r="G5617" s="1"/>
      <c r="H5617" s="4"/>
    </row>
    <row r="5618" spans="1:8" x14ac:dyDescent="0.15">
      <c r="A5618" s="1"/>
      <c r="F5618" s="1"/>
      <c r="G5618" s="1"/>
      <c r="H5618" s="4"/>
    </row>
    <row r="5619" spans="1:8" x14ac:dyDescent="0.15">
      <c r="A5619" s="1"/>
      <c r="F5619" s="1"/>
      <c r="G5619" s="1"/>
      <c r="H5619" s="4"/>
    </row>
    <row r="5620" spans="1:8" x14ac:dyDescent="0.15">
      <c r="A5620" s="1"/>
      <c r="F5620" s="1"/>
      <c r="G5620" s="1"/>
      <c r="H5620" s="4"/>
    </row>
    <row r="5621" spans="1:8" x14ac:dyDescent="0.15">
      <c r="A5621" s="1"/>
      <c r="F5621" s="1"/>
      <c r="G5621" s="1"/>
      <c r="H5621" s="4"/>
    </row>
    <row r="5622" spans="1:8" x14ac:dyDescent="0.15">
      <c r="A5622" s="1"/>
      <c r="F5622" s="1"/>
      <c r="G5622" s="1"/>
      <c r="H5622" s="4"/>
    </row>
    <row r="5623" spans="1:8" x14ac:dyDescent="0.15">
      <c r="A5623" s="1"/>
      <c r="F5623" s="1"/>
      <c r="G5623" s="1"/>
      <c r="H5623" s="4"/>
    </row>
    <row r="5624" spans="1:8" x14ac:dyDescent="0.15">
      <c r="A5624" s="1"/>
      <c r="F5624" s="1"/>
      <c r="G5624" s="1"/>
      <c r="H5624" s="4"/>
    </row>
    <row r="5625" spans="1:8" x14ac:dyDescent="0.15">
      <c r="A5625" s="1"/>
      <c r="F5625" s="1"/>
      <c r="G5625" s="1"/>
      <c r="H5625" s="4"/>
    </row>
    <row r="5626" spans="1:8" x14ac:dyDescent="0.15">
      <c r="A5626" s="1"/>
      <c r="F5626" s="1"/>
      <c r="G5626" s="1"/>
      <c r="H5626" s="4"/>
    </row>
    <row r="5627" spans="1:8" x14ac:dyDescent="0.15">
      <c r="A5627" s="1"/>
      <c r="F5627" s="1"/>
      <c r="G5627" s="1"/>
      <c r="H5627" s="4"/>
    </row>
    <row r="5628" spans="1:8" x14ac:dyDescent="0.15">
      <c r="A5628" s="1"/>
      <c r="F5628" s="1"/>
      <c r="G5628" s="1"/>
      <c r="H5628" s="4"/>
    </row>
    <row r="5629" spans="1:8" x14ac:dyDescent="0.15">
      <c r="A5629" s="1"/>
      <c r="F5629" s="1"/>
      <c r="G5629" s="1"/>
      <c r="H5629" s="4"/>
    </row>
    <row r="5630" spans="1:8" x14ac:dyDescent="0.15">
      <c r="A5630" s="1"/>
      <c r="F5630" s="1"/>
      <c r="G5630" s="1"/>
      <c r="H5630" s="4"/>
    </row>
    <row r="5631" spans="1:8" x14ac:dyDescent="0.15">
      <c r="A5631" s="1"/>
      <c r="F5631" s="1"/>
      <c r="G5631" s="1"/>
      <c r="H5631" s="4"/>
    </row>
    <row r="5632" spans="1:8" x14ac:dyDescent="0.15">
      <c r="A5632" s="1"/>
      <c r="F5632" s="1"/>
      <c r="G5632" s="1"/>
      <c r="H5632" s="4"/>
    </row>
    <row r="5633" spans="1:8" x14ac:dyDescent="0.15">
      <c r="A5633" s="1"/>
      <c r="F5633" s="1"/>
      <c r="G5633" s="1"/>
      <c r="H5633" s="4"/>
    </row>
    <row r="5634" spans="1:8" x14ac:dyDescent="0.15">
      <c r="A5634" s="1"/>
      <c r="F5634" s="1"/>
      <c r="G5634" s="1"/>
      <c r="H5634" s="4"/>
    </row>
    <row r="5635" spans="1:8" x14ac:dyDescent="0.15">
      <c r="A5635" s="1"/>
      <c r="F5635" s="1"/>
      <c r="G5635" s="1"/>
      <c r="H5635" s="4"/>
    </row>
    <row r="5636" spans="1:8" x14ac:dyDescent="0.15">
      <c r="A5636" s="1"/>
      <c r="F5636" s="1"/>
      <c r="G5636" s="1"/>
      <c r="H5636" s="4"/>
    </row>
    <row r="5637" spans="1:8" x14ac:dyDescent="0.15">
      <c r="A5637" s="1"/>
      <c r="F5637" s="1"/>
      <c r="G5637" s="1"/>
      <c r="H5637" s="4"/>
    </row>
    <row r="5638" spans="1:8" x14ac:dyDescent="0.15">
      <c r="A5638" s="1"/>
      <c r="F5638" s="1"/>
      <c r="G5638" s="1"/>
      <c r="H5638" s="4"/>
    </row>
    <row r="5639" spans="1:8" x14ac:dyDescent="0.15">
      <c r="A5639" s="1"/>
      <c r="F5639" s="1"/>
      <c r="G5639" s="1"/>
      <c r="H5639" s="4"/>
    </row>
    <row r="5640" spans="1:8" x14ac:dyDescent="0.15">
      <c r="A5640" s="1"/>
      <c r="F5640" s="1"/>
      <c r="G5640" s="1"/>
      <c r="H5640" s="4"/>
    </row>
    <row r="5641" spans="1:8" x14ac:dyDescent="0.15">
      <c r="A5641" s="1"/>
      <c r="F5641" s="1"/>
      <c r="G5641" s="1"/>
      <c r="H5641" s="4"/>
    </row>
    <row r="5642" spans="1:8" x14ac:dyDescent="0.15">
      <c r="A5642" s="1"/>
      <c r="F5642" s="1"/>
      <c r="G5642" s="1"/>
      <c r="H5642" s="4"/>
    </row>
    <row r="5643" spans="1:8" x14ac:dyDescent="0.15">
      <c r="A5643" s="1"/>
      <c r="F5643" s="1"/>
      <c r="G5643" s="1"/>
      <c r="H5643" s="4"/>
    </row>
    <row r="5644" spans="1:8" x14ac:dyDescent="0.15">
      <c r="A5644" s="1"/>
      <c r="F5644" s="1"/>
      <c r="G5644" s="1"/>
      <c r="H5644" s="4"/>
    </row>
    <row r="5645" spans="1:8" x14ac:dyDescent="0.15">
      <c r="A5645" s="1"/>
      <c r="F5645" s="1"/>
      <c r="G5645" s="1"/>
      <c r="H5645" s="4"/>
    </row>
    <row r="5646" spans="1:8" x14ac:dyDescent="0.15">
      <c r="A5646" s="1"/>
      <c r="F5646" s="1"/>
      <c r="G5646" s="1"/>
      <c r="H5646" s="4"/>
    </row>
    <row r="5647" spans="1:8" x14ac:dyDescent="0.15">
      <c r="A5647" s="1"/>
      <c r="F5647" s="1"/>
      <c r="G5647" s="1"/>
      <c r="H5647" s="4"/>
    </row>
    <row r="5648" spans="1:8" x14ac:dyDescent="0.15">
      <c r="A5648" s="1"/>
      <c r="F5648" s="1"/>
      <c r="G5648" s="1"/>
      <c r="H5648" s="4"/>
    </row>
    <row r="5649" spans="1:8" x14ac:dyDescent="0.15">
      <c r="A5649" s="1"/>
      <c r="F5649" s="1"/>
      <c r="G5649" s="1"/>
      <c r="H5649" s="4"/>
    </row>
    <row r="5650" spans="1:8" x14ac:dyDescent="0.15">
      <c r="A5650" s="1"/>
      <c r="F5650" s="1"/>
      <c r="G5650" s="1"/>
      <c r="H5650" s="4"/>
    </row>
    <row r="5651" spans="1:8" x14ac:dyDescent="0.15">
      <c r="A5651" s="1"/>
      <c r="F5651" s="1"/>
      <c r="G5651" s="1"/>
      <c r="H5651" s="4"/>
    </row>
    <row r="5652" spans="1:8" x14ac:dyDescent="0.15">
      <c r="A5652" s="1"/>
      <c r="F5652" s="1"/>
      <c r="G5652" s="1"/>
      <c r="H5652" s="4"/>
    </row>
    <row r="5653" spans="1:8" x14ac:dyDescent="0.15">
      <c r="A5653" s="1"/>
      <c r="F5653" s="1"/>
      <c r="G5653" s="1"/>
      <c r="H5653" s="4"/>
    </row>
    <row r="5654" spans="1:8" x14ac:dyDescent="0.15">
      <c r="A5654" s="1"/>
      <c r="F5654" s="1"/>
      <c r="G5654" s="1"/>
      <c r="H5654" s="4"/>
    </row>
    <row r="5655" spans="1:8" x14ac:dyDescent="0.15">
      <c r="A5655" s="1"/>
      <c r="F5655" s="1"/>
      <c r="G5655" s="1"/>
      <c r="H5655" s="4"/>
    </row>
    <row r="5656" spans="1:8" x14ac:dyDescent="0.15">
      <c r="A5656" s="1"/>
      <c r="F5656" s="1"/>
      <c r="G5656" s="1"/>
      <c r="H5656" s="4"/>
    </row>
    <row r="5657" spans="1:8" x14ac:dyDescent="0.15">
      <c r="A5657" s="1"/>
      <c r="F5657" s="1"/>
      <c r="G5657" s="1"/>
      <c r="H5657" s="4"/>
    </row>
    <row r="5658" spans="1:8" x14ac:dyDescent="0.15">
      <c r="A5658" s="1"/>
      <c r="F5658" s="1"/>
      <c r="G5658" s="1"/>
      <c r="H5658" s="4"/>
    </row>
    <row r="5659" spans="1:8" x14ac:dyDescent="0.15">
      <c r="A5659" s="1"/>
      <c r="F5659" s="1"/>
      <c r="G5659" s="1"/>
      <c r="H5659" s="4"/>
    </row>
    <row r="5660" spans="1:8" x14ac:dyDescent="0.15">
      <c r="A5660" s="1"/>
      <c r="F5660" s="1"/>
      <c r="G5660" s="1"/>
      <c r="H5660" s="4"/>
    </row>
    <row r="5661" spans="1:8" x14ac:dyDescent="0.15">
      <c r="A5661" s="1"/>
      <c r="F5661" s="1"/>
      <c r="G5661" s="1"/>
      <c r="H5661" s="4"/>
    </row>
    <row r="5662" spans="1:8" x14ac:dyDescent="0.15">
      <c r="A5662" s="1"/>
      <c r="F5662" s="1"/>
      <c r="G5662" s="1"/>
      <c r="H5662" s="4"/>
    </row>
    <row r="5663" spans="1:8" x14ac:dyDescent="0.15">
      <c r="A5663" s="1"/>
      <c r="F5663" s="1"/>
      <c r="G5663" s="1"/>
      <c r="H5663" s="4"/>
    </row>
    <row r="5664" spans="1:8" x14ac:dyDescent="0.15">
      <c r="A5664" s="1"/>
      <c r="F5664" s="1"/>
      <c r="G5664" s="1"/>
      <c r="H5664" s="4"/>
    </row>
    <row r="5665" spans="1:8" x14ac:dyDescent="0.15">
      <c r="A5665" s="1"/>
      <c r="F5665" s="1"/>
      <c r="G5665" s="1"/>
      <c r="H5665" s="4"/>
    </row>
    <row r="5666" spans="1:8" x14ac:dyDescent="0.15">
      <c r="A5666" s="1"/>
      <c r="F5666" s="1"/>
      <c r="G5666" s="1"/>
      <c r="H5666" s="4"/>
    </row>
    <row r="5667" spans="1:8" x14ac:dyDescent="0.15">
      <c r="A5667" s="1"/>
      <c r="F5667" s="1"/>
      <c r="G5667" s="1"/>
      <c r="H5667" s="4"/>
    </row>
    <row r="5668" spans="1:8" x14ac:dyDescent="0.15">
      <c r="A5668" s="1"/>
      <c r="F5668" s="1"/>
      <c r="G5668" s="1"/>
      <c r="H5668" s="4"/>
    </row>
    <row r="5669" spans="1:8" x14ac:dyDescent="0.15">
      <c r="A5669" s="1"/>
      <c r="F5669" s="1"/>
      <c r="G5669" s="1"/>
      <c r="H5669" s="4"/>
    </row>
    <row r="5670" spans="1:8" x14ac:dyDescent="0.15">
      <c r="A5670" s="1"/>
      <c r="F5670" s="1"/>
      <c r="G5670" s="1"/>
      <c r="H5670" s="4"/>
    </row>
    <row r="5671" spans="1:8" x14ac:dyDescent="0.15">
      <c r="A5671" s="1"/>
      <c r="F5671" s="1"/>
      <c r="G5671" s="1"/>
      <c r="H5671" s="4"/>
    </row>
    <row r="5672" spans="1:8" x14ac:dyDescent="0.15">
      <c r="A5672" s="1"/>
      <c r="F5672" s="1"/>
      <c r="G5672" s="1"/>
      <c r="H5672" s="4"/>
    </row>
    <row r="5673" spans="1:8" x14ac:dyDescent="0.15">
      <c r="A5673" s="1"/>
      <c r="F5673" s="1"/>
      <c r="G5673" s="1"/>
      <c r="H5673" s="4"/>
    </row>
    <row r="5674" spans="1:8" x14ac:dyDescent="0.15">
      <c r="A5674" s="1"/>
      <c r="F5674" s="1"/>
      <c r="G5674" s="1"/>
      <c r="H5674" s="4"/>
    </row>
    <row r="5675" spans="1:8" x14ac:dyDescent="0.15">
      <c r="A5675" s="1"/>
      <c r="F5675" s="1"/>
      <c r="G5675" s="1"/>
      <c r="H5675" s="4"/>
    </row>
    <row r="5676" spans="1:8" x14ac:dyDescent="0.15">
      <c r="A5676" s="1"/>
      <c r="F5676" s="1"/>
      <c r="G5676" s="1"/>
      <c r="H5676" s="4"/>
    </row>
    <row r="5677" spans="1:8" x14ac:dyDescent="0.15">
      <c r="A5677" s="1"/>
      <c r="F5677" s="1"/>
      <c r="G5677" s="1"/>
      <c r="H5677" s="4"/>
    </row>
    <row r="5678" spans="1:8" x14ac:dyDescent="0.15">
      <c r="A5678" s="1"/>
      <c r="F5678" s="1"/>
      <c r="G5678" s="1"/>
      <c r="H5678" s="4"/>
    </row>
    <row r="5679" spans="1:8" x14ac:dyDescent="0.15">
      <c r="A5679" s="1"/>
      <c r="F5679" s="1"/>
      <c r="G5679" s="1"/>
      <c r="H5679" s="4"/>
    </row>
    <row r="5680" spans="1:8" x14ac:dyDescent="0.15">
      <c r="A5680" s="1"/>
      <c r="F5680" s="1"/>
      <c r="G5680" s="1"/>
      <c r="H5680" s="4"/>
    </row>
    <row r="5681" spans="1:8" x14ac:dyDescent="0.15">
      <c r="A5681" s="1"/>
      <c r="F5681" s="1"/>
      <c r="G5681" s="1"/>
      <c r="H5681" s="4"/>
    </row>
    <row r="5682" spans="1:8" x14ac:dyDescent="0.15">
      <c r="A5682" s="1"/>
      <c r="F5682" s="1"/>
      <c r="G5682" s="1"/>
      <c r="H5682" s="4"/>
    </row>
    <row r="5683" spans="1:8" x14ac:dyDescent="0.15">
      <c r="A5683" s="1"/>
      <c r="F5683" s="1"/>
      <c r="G5683" s="1"/>
      <c r="H5683" s="4"/>
    </row>
    <row r="5684" spans="1:8" x14ac:dyDescent="0.15">
      <c r="A5684" s="1"/>
      <c r="F5684" s="1"/>
      <c r="G5684" s="1"/>
      <c r="H5684" s="4"/>
    </row>
    <row r="5685" spans="1:8" x14ac:dyDescent="0.15">
      <c r="A5685" s="1"/>
      <c r="F5685" s="1"/>
      <c r="G5685" s="1"/>
      <c r="H5685" s="4"/>
    </row>
    <row r="5686" spans="1:8" x14ac:dyDescent="0.15">
      <c r="A5686" s="1"/>
      <c r="F5686" s="1"/>
      <c r="G5686" s="1"/>
      <c r="H5686" s="4"/>
    </row>
    <row r="5687" spans="1:8" x14ac:dyDescent="0.15">
      <c r="A5687" s="1"/>
      <c r="F5687" s="1"/>
      <c r="G5687" s="1"/>
      <c r="H5687" s="4"/>
    </row>
    <row r="5688" spans="1:8" x14ac:dyDescent="0.15">
      <c r="A5688" s="1"/>
      <c r="F5688" s="1"/>
      <c r="G5688" s="1"/>
      <c r="H5688" s="4"/>
    </row>
    <row r="5689" spans="1:8" x14ac:dyDescent="0.15">
      <c r="A5689" s="1"/>
      <c r="F5689" s="1"/>
      <c r="G5689" s="1"/>
      <c r="H5689" s="4"/>
    </row>
    <row r="5690" spans="1:8" x14ac:dyDescent="0.15">
      <c r="A5690" s="1"/>
      <c r="F5690" s="1"/>
      <c r="G5690" s="1"/>
      <c r="H5690" s="4"/>
    </row>
    <row r="5691" spans="1:8" x14ac:dyDescent="0.15">
      <c r="A5691" s="1"/>
      <c r="F5691" s="1"/>
      <c r="G5691" s="1"/>
      <c r="H5691" s="4"/>
    </row>
    <row r="5692" spans="1:8" x14ac:dyDescent="0.15">
      <c r="A5692" s="1"/>
      <c r="F5692" s="1"/>
      <c r="G5692" s="1"/>
      <c r="H5692" s="4"/>
    </row>
    <row r="5693" spans="1:8" x14ac:dyDescent="0.15">
      <c r="A5693" s="1"/>
      <c r="F5693" s="1"/>
      <c r="G5693" s="1"/>
      <c r="H5693" s="4"/>
    </row>
    <row r="5694" spans="1:8" x14ac:dyDescent="0.15">
      <c r="A5694" s="1"/>
      <c r="F5694" s="1"/>
      <c r="G5694" s="1"/>
      <c r="H5694" s="4"/>
    </row>
    <row r="5695" spans="1:8" x14ac:dyDescent="0.15">
      <c r="A5695" s="1"/>
      <c r="F5695" s="1"/>
      <c r="G5695" s="1"/>
      <c r="H5695" s="4"/>
    </row>
    <row r="5696" spans="1:8" x14ac:dyDescent="0.15">
      <c r="A5696" s="1"/>
      <c r="F5696" s="1"/>
      <c r="G5696" s="1"/>
      <c r="H5696" s="4"/>
    </row>
    <row r="5697" spans="1:8" x14ac:dyDescent="0.15">
      <c r="A5697" s="1"/>
      <c r="F5697" s="1"/>
      <c r="G5697" s="1"/>
      <c r="H5697" s="4"/>
    </row>
    <row r="5698" spans="1:8" x14ac:dyDescent="0.15">
      <c r="A5698" s="1"/>
      <c r="F5698" s="1"/>
      <c r="G5698" s="1"/>
      <c r="H5698" s="4"/>
    </row>
    <row r="5699" spans="1:8" x14ac:dyDescent="0.15">
      <c r="A5699" s="1"/>
      <c r="F5699" s="1"/>
      <c r="G5699" s="1"/>
      <c r="H5699" s="4"/>
    </row>
    <row r="5700" spans="1:8" x14ac:dyDescent="0.15">
      <c r="A5700" s="1"/>
      <c r="F5700" s="1"/>
      <c r="G5700" s="1"/>
      <c r="H5700" s="4"/>
    </row>
    <row r="5701" spans="1:8" x14ac:dyDescent="0.15">
      <c r="A5701" s="1"/>
      <c r="F5701" s="1"/>
      <c r="G5701" s="1"/>
      <c r="H5701" s="4"/>
    </row>
    <row r="5702" spans="1:8" x14ac:dyDescent="0.15">
      <c r="A5702" s="1"/>
      <c r="F5702" s="1"/>
      <c r="G5702" s="1"/>
      <c r="H5702" s="4"/>
    </row>
  </sheetData>
  <mergeCells count="10">
    <mergeCell ref="A17:C46"/>
    <mergeCell ref="A16:B16"/>
    <mergeCell ref="A5:C5"/>
    <mergeCell ref="A2:C2"/>
    <mergeCell ref="A3:C3"/>
    <mergeCell ref="A7:C7"/>
    <mergeCell ref="A9:C9"/>
    <mergeCell ref="A11:C11"/>
    <mergeCell ref="A13:C13"/>
    <mergeCell ref="A15:C15"/>
  </mergeCells>
  <phoneticPr fontId="5" type="noConversion"/>
  <printOptions horizontalCentered="1"/>
  <pageMargins left="0.7" right="0.7" top="0.75" bottom="0.75" header="0.3" footer="0.3"/>
  <pageSetup paperSize="9" orientation="portrait" r:id="rId1"/>
  <headerFooter alignWithMargins="0">
    <oddFooter>&amp;C&amp;"Avenir LT Std 35 Light,Regular"&amp;8© Myriad Geometries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010"/>
  <sheetViews>
    <sheetView tabSelected="1" view="pageBreakPreview" topLeftCell="A422" zoomScaleSheetLayoutView="100" workbookViewId="0">
      <selection activeCell="G431" sqref="G431"/>
    </sheetView>
  </sheetViews>
  <sheetFormatPr defaultColWidth="9.203125" defaultRowHeight="12.75" x14ac:dyDescent="0.15"/>
  <cols>
    <col min="1" max="1" width="6.73046875" style="269" customWidth="1"/>
    <col min="2" max="2" width="12.2265625" style="347" customWidth="1"/>
    <col min="3" max="3" width="46.16015625" style="274" customWidth="1"/>
    <col min="4" max="4" width="13.32421875" style="558" customWidth="1"/>
    <col min="5" max="5" width="9.33984375" style="269" customWidth="1"/>
    <col min="6" max="6" width="9.75390625" style="286" customWidth="1"/>
    <col min="7" max="7" width="23.90234375" style="286" customWidth="1"/>
    <col min="8" max="16384" width="9.203125" style="393"/>
  </cols>
  <sheetData>
    <row r="1" spans="1:9" ht="73.900000000000006" customHeight="1" x14ac:dyDescent="0.15">
      <c r="A1" s="876" t="str">
        <f>ABSTRACT!A2</f>
        <v xml:space="preserve">DETAILED BILL OF QUANTITIES FOR THE PROPOSED CONSTRUCTION OF COMMERCIAL BUILDING FOR KSSFCL AT MYSURU. </v>
      </c>
      <c r="B1" s="876"/>
      <c r="C1" s="876"/>
      <c r="D1" s="876"/>
      <c r="E1" s="876"/>
      <c r="F1" s="876"/>
      <c r="G1" s="876"/>
    </row>
    <row r="2" spans="1:9" s="394" customFormat="1" x14ac:dyDescent="0.15">
      <c r="A2" s="749" t="s">
        <v>885</v>
      </c>
      <c r="B2" s="749"/>
      <c r="C2" s="749"/>
      <c r="D2" s="749"/>
      <c r="E2" s="749"/>
      <c r="F2" s="749"/>
      <c r="G2" s="749"/>
    </row>
    <row r="3" spans="1:9" s="394" customFormat="1" x14ac:dyDescent="0.15">
      <c r="A3" s="877" t="s">
        <v>830</v>
      </c>
      <c r="B3" s="877"/>
      <c r="C3" s="877"/>
      <c r="D3" s="877"/>
      <c r="E3" s="877"/>
      <c r="F3" s="877"/>
      <c r="G3" s="877"/>
    </row>
    <row r="4" spans="1:9" s="394" customFormat="1" x14ac:dyDescent="0.15">
      <c r="A4" s="877" t="s">
        <v>828</v>
      </c>
      <c r="B4" s="877"/>
      <c r="C4" s="877"/>
      <c r="D4" s="877"/>
      <c r="E4" s="877"/>
      <c r="F4" s="877"/>
      <c r="G4" s="877"/>
      <c r="H4" s="395"/>
      <c r="I4" s="395"/>
    </row>
    <row r="5" spans="1:9" s="394" customFormat="1" ht="13.35" customHeight="1" x14ac:dyDescent="0.15">
      <c r="A5" s="475" t="s">
        <v>688</v>
      </c>
      <c r="B5" s="289"/>
      <c r="C5" s="279" t="s">
        <v>517</v>
      </c>
      <c r="D5" s="554" t="s">
        <v>5</v>
      </c>
      <c r="E5" s="475" t="s">
        <v>6</v>
      </c>
      <c r="F5" s="268" t="s">
        <v>7</v>
      </c>
      <c r="G5" s="268" t="s">
        <v>8</v>
      </c>
    </row>
    <row r="6" spans="1:9" s="394" customFormat="1" ht="16.149999999999999" customHeight="1" x14ac:dyDescent="0.15">
      <c r="A6" s="912" t="s">
        <v>297</v>
      </c>
      <c r="B6" s="913"/>
      <c r="C6" s="913"/>
      <c r="D6" s="913"/>
      <c r="E6" s="913"/>
      <c r="F6" s="913"/>
      <c r="G6" s="914"/>
    </row>
    <row r="7" spans="1:9" s="394" customFormat="1" ht="115.5" x14ac:dyDescent="0.15">
      <c r="A7" s="475">
        <v>1</v>
      </c>
      <c r="B7" s="477" t="s">
        <v>837</v>
      </c>
      <c r="C7" s="277" t="s">
        <v>299</v>
      </c>
      <c r="D7" s="553"/>
      <c r="E7" s="277"/>
      <c r="F7" s="277"/>
      <c r="G7" s="277"/>
    </row>
    <row r="8" spans="1:9" s="394" customFormat="1" x14ac:dyDescent="0.15">
      <c r="A8" s="475" t="s">
        <v>367</v>
      </c>
      <c r="B8" s="289">
        <v>1.1399999999999999</v>
      </c>
      <c r="C8" s="277" t="s">
        <v>52</v>
      </c>
      <c r="D8" s="553"/>
      <c r="E8" s="277"/>
      <c r="F8" s="277"/>
      <c r="G8" s="277"/>
    </row>
    <row r="9" spans="1:9" s="394" customFormat="1" ht="35.25" x14ac:dyDescent="0.15">
      <c r="A9" s="475"/>
      <c r="B9" s="289"/>
      <c r="C9" s="277" t="s">
        <v>53</v>
      </c>
      <c r="D9" s="553"/>
      <c r="E9" s="284"/>
      <c r="F9" s="284"/>
      <c r="G9" s="284"/>
    </row>
    <row r="10" spans="1:9" x14ac:dyDescent="0.15">
      <c r="A10" s="475"/>
      <c r="B10" s="289"/>
      <c r="C10" s="284"/>
      <c r="D10" s="280">
        <v>629.84</v>
      </c>
      <c r="E10" s="475" t="s">
        <v>9</v>
      </c>
      <c r="F10" s="268"/>
      <c r="G10" s="268"/>
    </row>
    <row r="11" spans="1:9" ht="138.75" x14ac:dyDescent="0.15">
      <c r="A11" s="475">
        <v>2</v>
      </c>
      <c r="B11" s="477" t="s">
        <v>838</v>
      </c>
      <c r="C11" s="277" t="s">
        <v>300</v>
      </c>
      <c r="D11" s="553"/>
      <c r="E11" s="277"/>
      <c r="F11" s="277"/>
      <c r="G11" s="277"/>
    </row>
    <row r="12" spans="1:9" x14ac:dyDescent="0.15">
      <c r="A12" s="475" t="s">
        <v>367</v>
      </c>
      <c r="B12" s="289" t="s">
        <v>368</v>
      </c>
      <c r="C12" s="277" t="s">
        <v>54</v>
      </c>
      <c r="D12" s="553"/>
      <c r="E12" s="277"/>
      <c r="F12" s="277"/>
      <c r="G12" s="277"/>
    </row>
    <row r="13" spans="1:9" ht="35.25" x14ac:dyDescent="0.15">
      <c r="A13" s="319"/>
      <c r="B13" s="289"/>
      <c r="C13" s="277" t="s">
        <v>57</v>
      </c>
      <c r="D13" s="553"/>
      <c r="E13" s="288"/>
      <c r="F13" s="288"/>
      <c r="G13" s="288"/>
    </row>
    <row r="14" spans="1:9" x14ac:dyDescent="0.15">
      <c r="A14" s="319"/>
      <c r="B14" s="289"/>
      <c r="C14" s="277" t="s">
        <v>513</v>
      </c>
      <c r="D14" s="557"/>
      <c r="E14" s="288"/>
      <c r="F14" s="288"/>
      <c r="G14" s="288"/>
    </row>
    <row r="15" spans="1:9" ht="55.9" customHeight="1" x14ac:dyDescent="0.15">
      <c r="A15" s="319"/>
      <c r="B15" s="289"/>
      <c r="C15" s="277"/>
      <c r="D15" s="280">
        <v>363.65</v>
      </c>
      <c r="E15" s="475" t="s">
        <v>9</v>
      </c>
      <c r="F15" s="275"/>
      <c r="G15" s="268"/>
    </row>
    <row r="16" spans="1:9" ht="42" x14ac:dyDescent="0.25">
      <c r="A16" s="475">
        <v>3</v>
      </c>
      <c r="B16" s="477" t="s">
        <v>371</v>
      </c>
      <c r="C16" s="278" t="s">
        <v>58</v>
      </c>
      <c r="D16" s="557"/>
      <c r="E16" s="278"/>
      <c r="F16" s="278"/>
      <c r="G16" s="278"/>
    </row>
    <row r="17" spans="1:7" ht="35.25" x14ac:dyDescent="0.15">
      <c r="A17" s="319"/>
      <c r="B17" s="289"/>
      <c r="C17" s="278" t="s">
        <v>301</v>
      </c>
      <c r="D17" s="557"/>
      <c r="E17" s="278"/>
      <c r="F17" s="278"/>
      <c r="G17" s="278"/>
    </row>
    <row r="18" spans="1:7" x14ac:dyDescent="0.15">
      <c r="A18" s="319"/>
      <c r="B18" s="289"/>
      <c r="C18" s="277"/>
      <c r="D18" s="280">
        <v>75.849999999999994</v>
      </c>
      <c r="E18" s="475" t="s">
        <v>9</v>
      </c>
      <c r="F18" s="275"/>
      <c r="G18" s="268"/>
    </row>
    <row r="19" spans="1:7" ht="58.5" x14ac:dyDescent="0.15">
      <c r="A19" s="475">
        <v>4</v>
      </c>
      <c r="B19" s="477" t="s">
        <v>839</v>
      </c>
      <c r="C19" s="278" t="s">
        <v>302</v>
      </c>
      <c r="D19" s="557"/>
      <c r="E19" s="278"/>
      <c r="F19" s="278"/>
      <c r="G19" s="278"/>
    </row>
    <row r="20" spans="1:7" ht="13.9" customHeight="1" x14ac:dyDescent="0.15">
      <c r="A20" s="319"/>
      <c r="B20" s="289"/>
      <c r="C20" s="478"/>
      <c r="D20" s="280">
        <v>1260.3</v>
      </c>
      <c r="E20" s="475" t="s">
        <v>9</v>
      </c>
      <c r="F20" s="275"/>
      <c r="G20" s="268"/>
    </row>
    <row r="21" spans="1:7" ht="127.5" x14ac:dyDescent="0.15">
      <c r="A21" s="319" t="s">
        <v>491</v>
      </c>
      <c r="B21" s="477" t="s">
        <v>840</v>
      </c>
      <c r="C21" s="278" t="s">
        <v>490</v>
      </c>
      <c r="D21" s="557"/>
      <c r="E21" s="278"/>
      <c r="F21" s="278"/>
      <c r="G21" s="278"/>
    </row>
    <row r="22" spans="1:7" x14ac:dyDescent="0.15">
      <c r="A22" s="319"/>
      <c r="B22" s="289"/>
      <c r="C22" s="277" t="s">
        <v>492</v>
      </c>
      <c r="D22" s="553"/>
      <c r="E22" s="319"/>
      <c r="F22" s="319"/>
      <c r="G22" s="319"/>
    </row>
    <row r="23" spans="1:7" x14ac:dyDescent="0.15">
      <c r="A23" s="319"/>
      <c r="B23" s="289"/>
      <c r="C23" s="478"/>
      <c r="D23" s="280">
        <v>0</v>
      </c>
      <c r="E23" s="475" t="s">
        <v>9</v>
      </c>
      <c r="F23" s="275"/>
      <c r="G23" s="268"/>
    </row>
    <row r="24" spans="1:7" ht="115.5" x14ac:dyDescent="0.15">
      <c r="A24" s="319">
        <v>5</v>
      </c>
      <c r="B24" s="477" t="s">
        <v>480</v>
      </c>
      <c r="C24" s="277" t="s">
        <v>303</v>
      </c>
      <c r="D24" s="553"/>
      <c r="E24" s="277"/>
      <c r="F24" s="277"/>
      <c r="G24" s="277"/>
    </row>
    <row r="25" spans="1:7" ht="24" x14ac:dyDescent="0.15">
      <c r="A25" s="319" t="s">
        <v>367</v>
      </c>
      <c r="B25" s="289" t="s">
        <v>60</v>
      </c>
      <c r="C25" s="277" t="s">
        <v>59</v>
      </c>
      <c r="D25" s="553"/>
      <c r="E25" s="277"/>
      <c r="F25" s="277"/>
      <c r="G25" s="277"/>
    </row>
    <row r="26" spans="1:7" x14ac:dyDescent="0.15">
      <c r="A26" s="319"/>
      <c r="B26" s="289"/>
      <c r="C26" s="277"/>
      <c r="D26" s="280">
        <v>58.12</v>
      </c>
      <c r="E26" s="475" t="s">
        <v>9</v>
      </c>
      <c r="F26" s="268"/>
      <c r="G26" s="268"/>
    </row>
    <row r="27" spans="1:7" ht="127.5" x14ac:dyDescent="0.15">
      <c r="A27" s="319">
        <v>6</v>
      </c>
      <c r="B27" s="477" t="s">
        <v>841</v>
      </c>
      <c r="C27" s="277" t="s">
        <v>280</v>
      </c>
      <c r="D27" s="553"/>
      <c r="E27" s="277"/>
      <c r="F27" s="277"/>
      <c r="G27" s="277"/>
    </row>
    <row r="28" spans="1:7" ht="24" x14ac:dyDescent="0.15">
      <c r="A28" s="319"/>
      <c r="B28" s="289" t="s">
        <v>65</v>
      </c>
      <c r="C28" s="277" t="s">
        <v>64</v>
      </c>
      <c r="D28" s="553"/>
      <c r="E28" s="277"/>
      <c r="F28" s="277"/>
      <c r="G28" s="277"/>
    </row>
    <row r="29" spans="1:7" x14ac:dyDescent="0.15">
      <c r="A29" s="319"/>
      <c r="B29" s="289"/>
      <c r="C29" s="284" t="s">
        <v>14</v>
      </c>
      <c r="D29" s="554"/>
      <c r="E29" s="278"/>
      <c r="F29" s="278"/>
      <c r="G29" s="278"/>
    </row>
    <row r="30" spans="1:7" x14ac:dyDescent="0.15">
      <c r="A30" s="319"/>
      <c r="B30" s="289"/>
      <c r="C30" s="277"/>
      <c r="D30" s="280">
        <v>126.5</v>
      </c>
      <c r="E30" s="273" t="s">
        <v>69</v>
      </c>
      <c r="F30" s="276"/>
      <c r="G30" s="276"/>
    </row>
    <row r="31" spans="1:7" ht="60.75" x14ac:dyDescent="0.15">
      <c r="A31" s="319" t="s">
        <v>398</v>
      </c>
      <c r="B31" s="289"/>
      <c r="C31" s="277" t="s">
        <v>396</v>
      </c>
      <c r="D31" s="553"/>
      <c r="E31" s="277"/>
      <c r="F31" s="277"/>
      <c r="G31" s="277"/>
    </row>
    <row r="32" spans="1:7" x14ac:dyDescent="0.15">
      <c r="A32" s="319"/>
      <c r="B32" s="289"/>
      <c r="C32" s="277" t="s">
        <v>511</v>
      </c>
      <c r="D32" s="557"/>
      <c r="E32" s="278"/>
      <c r="F32" s="278"/>
      <c r="G32" s="278"/>
    </row>
    <row r="33" spans="1:7" x14ac:dyDescent="0.15">
      <c r="A33" s="319"/>
      <c r="B33" s="289"/>
      <c r="C33" s="277"/>
      <c r="D33" s="557"/>
      <c r="E33" s="278"/>
      <c r="F33" s="278"/>
      <c r="G33" s="278"/>
    </row>
    <row r="34" spans="1:7" x14ac:dyDescent="0.15">
      <c r="A34" s="319"/>
      <c r="B34" s="289"/>
      <c r="C34" s="277"/>
      <c r="D34" s="280">
        <v>245.69</v>
      </c>
      <c r="E34" s="273" t="s">
        <v>400</v>
      </c>
      <c r="F34" s="276"/>
      <c r="G34" s="276"/>
    </row>
    <row r="35" spans="1:7" ht="24" x14ac:dyDescent="0.15">
      <c r="A35" s="319"/>
      <c r="B35" s="289"/>
      <c r="C35" s="284" t="s">
        <v>512</v>
      </c>
      <c r="D35" s="554"/>
      <c r="E35" s="278"/>
      <c r="F35" s="278"/>
      <c r="G35" s="278"/>
    </row>
    <row r="36" spans="1:7" x14ac:dyDescent="0.15">
      <c r="A36" s="319"/>
      <c r="B36" s="289"/>
      <c r="C36" s="277"/>
      <c r="D36" s="280">
        <v>2.79</v>
      </c>
      <c r="E36" s="273" t="s">
        <v>9</v>
      </c>
      <c r="F36" s="276"/>
      <c r="G36" s="276"/>
    </row>
    <row r="37" spans="1:7" x14ac:dyDescent="0.15">
      <c r="A37" s="319"/>
      <c r="B37" s="289"/>
      <c r="C37" s="284" t="s">
        <v>18</v>
      </c>
      <c r="D37" s="554"/>
      <c r="E37" s="278"/>
      <c r="F37" s="278"/>
      <c r="G37" s="278"/>
    </row>
    <row r="38" spans="1:7" x14ac:dyDescent="0.15">
      <c r="A38" s="319"/>
      <c r="B38" s="289"/>
      <c r="C38" s="277"/>
      <c r="D38" s="557"/>
      <c r="E38" s="278"/>
      <c r="F38" s="278"/>
      <c r="G38" s="278"/>
    </row>
    <row r="39" spans="1:7" x14ac:dyDescent="0.15">
      <c r="A39" s="319"/>
      <c r="B39" s="289"/>
      <c r="C39" s="277"/>
      <c r="D39" s="280">
        <v>13.12</v>
      </c>
      <c r="E39" s="273" t="s">
        <v>9</v>
      </c>
      <c r="F39" s="276"/>
      <c r="G39" s="276"/>
    </row>
    <row r="40" spans="1:7" ht="58.5" x14ac:dyDescent="0.15">
      <c r="A40" s="319"/>
      <c r="B40" s="289"/>
      <c r="C40" s="277" t="s">
        <v>401</v>
      </c>
      <c r="D40" s="553"/>
      <c r="E40" s="277"/>
      <c r="F40" s="277"/>
      <c r="G40" s="277"/>
    </row>
    <row r="41" spans="1:7" x14ac:dyDescent="0.15">
      <c r="A41" s="319"/>
      <c r="B41" s="289"/>
      <c r="C41" s="277"/>
      <c r="D41" s="280">
        <v>120.82</v>
      </c>
      <c r="E41" s="273" t="s">
        <v>400</v>
      </c>
      <c r="F41" s="276"/>
      <c r="G41" s="276"/>
    </row>
    <row r="42" spans="1:7" x14ac:dyDescent="0.15">
      <c r="A42" s="319"/>
      <c r="B42" s="289"/>
      <c r="C42" s="277"/>
      <c r="D42" s="553"/>
      <c r="E42" s="277"/>
      <c r="F42" s="277"/>
      <c r="G42" s="277"/>
    </row>
    <row r="43" spans="1:7" ht="127.5" x14ac:dyDescent="0.15">
      <c r="A43" s="319">
        <v>7</v>
      </c>
      <c r="B43" s="477" t="s">
        <v>842</v>
      </c>
      <c r="C43" s="277" t="s">
        <v>376</v>
      </c>
      <c r="D43" s="553"/>
      <c r="E43" s="277"/>
      <c r="F43" s="277"/>
      <c r="G43" s="277"/>
    </row>
    <row r="44" spans="1:7" ht="24" x14ac:dyDescent="0.15">
      <c r="A44" s="319"/>
      <c r="B44" s="289" t="s">
        <v>71</v>
      </c>
      <c r="C44" s="277" t="s">
        <v>64</v>
      </c>
      <c r="D44" s="553"/>
      <c r="E44" s="277"/>
      <c r="F44" s="277"/>
      <c r="G44" s="277"/>
    </row>
    <row r="45" spans="1:7" x14ac:dyDescent="0.15">
      <c r="A45" s="319"/>
      <c r="B45" s="289"/>
      <c r="C45" s="284" t="s">
        <v>72</v>
      </c>
      <c r="D45" s="554"/>
      <c r="E45" s="278"/>
      <c r="F45" s="278"/>
      <c r="G45" s="278"/>
    </row>
    <row r="46" spans="1:7" x14ac:dyDescent="0.15">
      <c r="A46" s="319"/>
      <c r="B46" s="289"/>
      <c r="C46" s="277"/>
      <c r="D46" s="280">
        <v>9.07</v>
      </c>
      <c r="E46" s="273" t="s">
        <v>9</v>
      </c>
      <c r="F46" s="276"/>
      <c r="G46" s="276"/>
    </row>
    <row r="47" spans="1:7" x14ac:dyDescent="0.15">
      <c r="A47" s="319"/>
      <c r="B47" s="289"/>
      <c r="C47" s="287" t="s">
        <v>15</v>
      </c>
      <c r="D47" s="280"/>
      <c r="E47" s="278"/>
      <c r="F47" s="278"/>
      <c r="G47" s="278"/>
    </row>
    <row r="48" spans="1:7" x14ac:dyDescent="0.15">
      <c r="A48" s="319"/>
      <c r="B48" s="289"/>
      <c r="C48" s="277"/>
      <c r="D48" s="280">
        <v>31.75</v>
      </c>
      <c r="E48" s="273" t="s">
        <v>9</v>
      </c>
      <c r="F48" s="276"/>
      <c r="G48" s="276"/>
    </row>
    <row r="49" spans="1:7" x14ac:dyDescent="0.15">
      <c r="A49" s="319"/>
      <c r="B49" s="289"/>
      <c r="C49" s="287" t="s">
        <v>17</v>
      </c>
      <c r="D49" s="280"/>
      <c r="E49" s="278"/>
      <c r="F49" s="278"/>
      <c r="G49" s="278"/>
    </row>
    <row r="50" spans="1:7" x14ac:dyDescent="0.15">
      <c r="A50" s="319"/>
      <c r="B50" s="289"/>
      <c r="C50" s="277"/>
      <c r="D50" s="280">
        <v>34.119999999999997</v>
      </c>
      <c r="E50" s="273" t="s">
        <v>9</v>
      </c>
      <c r="F50" s="276"/>
      <c r="G50" s="276"/>
    </row>
    <row r="51" spans="1:7" x14ac:dyDescent="0.15">
      <c r="A51" s="319"/>
      <c r="B51" s="289"/>
      <c r="C51" s="287" t="s">
        <v>34</v>
      </c>
      <c r="D51" s="280"/>
      <c r="E51" s="278"/>
      <c r="F51" s="278"/>
      <c r="G51" s="278"/>
    </row>
    <row r="52" spans="1:7" x14ac:dyDescent="0.15">
      <c r="A52" s="319"/>
      <c r="B52" s="289"/>
      <c r="C52" s="277"/>
      <c r="D52" s="280">
        <v>3.62</v>
      </c>
      <c r="E52" s="273" t="s">
        <v>9</v>
      </c>
      <c r="F52" s="276"/>
      <c r="G52" s="276"/>
    </row>
    <row r="53" spans="1:7" x14ac:dyDescent="0.15">
      <c r="A53" s="319"/>
      <c r="B53" s="289"/>
      <c r="C53" s="287" t="s">
        <v>75</v>
      </c>
      <c r="D53" s="280"/>
      <c r="E53" s="288"/>
      <c r="F53" s="288"/>
      <c r="G53" s="288"/>
    </row>
    <row r="54" spans="1:7" ht="15.4" customHeight="1" x14ac:dyDescent="0.15">
      <c r="A54" s="319"/>
      <c r="B54" s="289"/>
      <c r="C54" s="277"/>
      <c r="D54" s="280">
        <v>64.69</v>
      </c>
      <c r="E54" s="273" t="s">
        <v>9</v>
      </c>
      <c r="F54" s="276"/>
      <c r="G54" s="276"/>
    </row>
    <row r="55" spans="1:7" ht="58.5" x14ac:dyDescent="0.15">
      <c r="A55" s="319" t="s">
        <v>405</v>
      </c>
      <c r="B55" s="289"/>
      <c r="C55" s="277" t="s">
        <v>404</v>
      </c>
      <c r="D55" s="553"/>
      <c r="E55" s="277"/>
      <c r="F55" s="277"/>
      <c r="G55" s="277"/>
    </row>
    <row r="56" spans="1:7" x14ac:dyDescent="0.15">
      <c r="A56" s="319"/>
      <c r="B56" s="289"/>
      <c r="C56" s="278" t="s">
        <v>514</v>
      </c>
      <c r="D56" s="557"/>
      <c r="E56" s="278"/>
      <c r="F56" s="278"/>
      <c r="G56" s="278"/>
    </row>
    <row r="57" spans="1:7" x14ac:dyDescent="0.15">
      <c r="A57" s="319"/>
      <c r="B57" s="289"/>
      <c r="C57" s="277"/>
      <c r="D57" s="280">
        <v>1094</v>
      </c>
      <c r="E57" s="273" t="s">
        <v>400</v>
      </c>
      <c r="F57" s="276"/>
      <c r="G57" s="276"/>
    </row>
    <row r="58" spans="1:7" ht="81" x14ac:dyDescent="0.15">
      <c r="A58" s="269">
        <v>8</v>
      </c>
      <c r="B58" s="477" t="s">
        <v>447</v>
      </c>
      <c r="C58" s="277" t="s">
        <v>494</v>
      </c>
      <c r="D58" s="553"/>
      <c r="E58" s="277"/>
      <c r="F58" s="277"/>
      <c r="G58" s="277"/>
    </row>
    <row r="59" spans="1:7" ht="13.9" customHeight="1" x14ac:dyDescent="0.15">
      <c r="D59" s="280">
        <v>21.91</v>
      </c>
      <c r="E59" s="279" t="s">
        <v>73</v>
      </c>
      <c r="F59" s="268"/>
      <c r="G59" s="268"/>
    </row>
    <row r="60" spans="1:7" ht="138.75" x14ac:dyDescent="0.15">
      <c r="A60" s="269">
        <v>9</v>
      </c>
      <c r="B60" s="477" t="s">
        <v>843</v>
      </c>
      <c r="C60" s="277" t="s">
        <v>83</v>
      </c>
      <c r="D60" s="553"/>
      <c r="E60" s="277"/>
      <c r="F60" s="277"/>
      <c r="G60" s="277"/>
    </row>
    <row r="61" spans="1:7" x14ac:dyDescent="0.15">
      <c r="C61" s="319" t="s">
        <v>114</v>
      </c>
      <c r="D61" s="280">
        <v>462.52</v>
      </c>
      <c r="E61" s="273" t="s">
        <v>10</v>
      </c>
      <c r="F61" s="268"/>
      <c r="G61" s="268"/>
    </row>
    <row r="62" spans="1:7" s="396" customFormat="1" ht="104.25" x14ac:dyDescent="0.15">
      <c r="A62" s="319">
        <v>10</v>
      </c>
      <c r="B62" s="477" t="s">
        <v>844</v>
      </c>
      <c r="C62" s="277" t="s">
        <v>117</v>
      </c>
      <c r="D62" s="553"/>
      <c r="E62" s="277"/>
      <c r="F62" s="277"/>
      <c r="G62" s="277"/>
    </row>
    <row r="63" spans="1:7" s="396" customFormat="1" x14ac:dyDescent="0.15">
      <c r="A63" s="319"/>
      <c r="B63" s="289"/>
      <c r="C63" s="277"/>
      <c r="D63" s="280">
        <v>16.2</v>
      </c>
      <c r="E63" s="475" t="s">
        <v>10</v>
      </c>
      <c r="F63" s="268"/>
      <c r="G63" s="268"/>
    </row>
    <row r="64" spans="1:7" s="396" customFormat="1" ht="69.75" x14ac:dyDescent="0.15">
      <c r="A64" s="269">
        <v>11</v>
      </c>
      <c r="B64" s="477" t="s">
        <v>450</v>
      </c>
      <c r="C64" s="277" t="s">
        <v>510</v>
      </c>
      <c r="D64" s="553"/>
      <c r="E64" s="277"/>
      <c r="F64" s="277"/>
      <c r="G64" s="277"/>
    </row>
    <row r="65" spans="1:7" s="396" customFormat="1" x14ac:dyDescent="0.15">
      <c r="A65" s="269"/>
      <c r="B65" s="347"/>
      <c r="C65" s="274"/>
      <c r="D65" s="280">
        <v>394.7</v>
      </c>
      <c r="E65" s="475" t="s">
        <v>10</v>
      </c>
      <c r="F65" s="268"/>
      <c r="G65" s="268"/>
    </row>
    <row r="66" spans="1:7" s="396" customFormat="1" ht="69.75" x14ac:dyDescent="0.15">
      <c r="A66" s="319">
        <v>12</v>
      </c>
      <c r="B66" s="477" t="s">
        <v>450</v>
      </c>
      <c r="C66" s="289" t="s">
        <v>304</v>
      </c>
      <c r="D66" s="553"/>
      <c r="E66" s="289"/>
      <c r="F66" s="289"/>
      <c r="G66" s="289"/>
    </row>
    <row r="67" spans="1:7" s="396" customFormat="1" x14ac:dyDescent="0.15">
      <c r="A67" s="319"/>
      <c r="B67" s="289"/>
      <c r="C67" s="348" t="s">
        <v>315</v>
      </c>
      <c r="D67" s="557"/>
      <c r="E67" s="277"/>
      <c r="F67" s="277"/>
      <c r="G67" s="277"/>
    </row>
    <row r="68" spans="1:7" s="396" customFormat="1" x14ac:dyDescent="0.15">
      <c r="A68" s="319"/>
      <c r="B68" s="289"/>
      <c r="C68" s="277"/>
      <c r="D68" s="280">
        <v>200.1</v>
      </c>
      <c r="E68" s="475" t="s">
        <v>10</v>
      </c>
      <c r="F68" s="268"/>
      <c r="G68" s="268"/>
    </row>
    <row r="69" spans="1:7" s="396" customFormat="1" ht="69.75" x14ac:dyDescent="0.15">
      <c r="A69" s="319">
        <v>13</v>
      </c>
      <c r="B69" s="477" t="s">
        <v>451</v>
      </c>
      <c r="C69" s="277" t="s">
        <v>205</v>
      </c>
      <c r="D69" s="553"/>
      <c r="E69" s="277"/>
      <c r="F69" s="277"/>
      <c r="G69" s="277"/>
    </row>
    <row r="70" spans="1:7" s="396" customFormat="1" x14ac:dyDescent="0.15">
      <c r="A70" s="319"/>
      <c r="B70" s="289"/>
      <c r="C70" s="348" t="s">
        <v>316</v>
      </c>
      <c r="D70" s="557"/>
      <c r="E70" s="277"/>
      <c r="F70" s="277"/>
      <c r="G70" s="277"/>
    </row>
    <row r="71" spans="1:7" s="396" customFormat="1" x14ac:dyDescent="0.15">
      <c r="A71" s="319"/>
      <c r="B71" s="289"/>
      <c r="C71" s="277"/>
      <c r="D71" s="280">
        <v>110.46</v>
      </c>
      <c r="E71" s="475" t="s">
        <v>10</v>
      </c>
      <c r="F71" s="268"/>
      <c r="G71" s="268"/>
    </row>
    <row r="72" spans="1:7" s="396" customFormat="1" ht="93" x14ac:dyDescent="0.15">
      <c r="A72" s="319">
        <v>14</v>
      </c>
      <c r="B72" s="477" t="s">
        <v>452</v>
      </c>
      <c r="C72" s="277" t="s">
        <v>212</v>
      </c>
      <c r="D72" s="553"/>
      <c r="E72" s="277"/>
      <c r="F72" s="277"/>
      <c r="G72" s="277"/>
    </row>
    <row r="73" spans="1:7" s="396" customFormat="1" x14ac:dyDescent="0.15">
      <c r="A73" s="319"/>
      <c r="B73" s="289"/>
      <c r="C73" s="348" t="s">
        <v>317</v>
      </c>
      <c r="D73" s="557"/>
      <c r="E73" s="277"/>
      <c r="F73" s="277"/>
      <c r="G73" s="277"/>
    </row>
    <row r="74" spans="1:7" s="396" customFormat="1" ht="13.5" customHeight="1" x14ac:dyDescent="0.15">
      <c r="A74" s="319"/>
      <c r="B74" s="289"/>
      <c r="C74" s="277"/>
      <c r="D74" s="280">
        <v>200.1</v>
      </c>
      <c r="E74" s="475" t="s">
        <v>10</v>
      </c>
      <c r="F74" s="268"/>
      <c r="G74" s="268"/>
    </row>
    <row r="75" spans="1:7" s="396" customFormat="1" ht="138.75" x14ac:dyDescent="0.15">
      <c r="A75" s="319">
        <v>15</v>
      </c>
      <c r="B75" s="477" t="s">
        <v>453</v>
      </c>
      <c r="C75" s="277" t="s">
        <v>314</v>
      </c>
      <c r="D75" s="553"/>
      <c r="E75" s="277"/>
      <c r="F75" s="277"/>
      <c r="G75" s="277"/>
    </row>
    <row r="76" spans="1:7" s="396" customFormat="1" x14ac:dyDescent="0.15">
      <c r="A76" s="319"/>
      <c r="B76" s="289"/>
      <c r="C76" s="348" t="s">
        <v>316</v>
      </c>
      <c r="D76" s="557"/>
      <c r="E76" s="277"/>
      <c r="F76" s="277"/>
      <c r="G76" s="277"/>
    </row>
    <row r="77" spans="1:7" s="396" customFormat="1" x14ac:dyDescent="0.15">
      <c r="A77" s="319"/>
      <c r="B77" s="289"/>
      <c r="C77" s="277"/>
      <c r="D77" s="280">
        <v>110.46</v>
      </c>
      <c r="E77" s="475" t="s">
        <v>10</v>
      </c>
      <c r="F77" s="268"/>
      <c r="G77" s="268"/>
    </row>
    <row r="78" spans="1:7" s="396" customFormat="1" ht="81" x14ac:dyDescent="0.15">
      <c r="A78" s="319">
        <v>16</v>
      </c>
      <c r="B78" s="477" t="s">
        <v>454</v>
      </c>
      <c r="C78" s="277" t="s">
        <v>214</v>
      </c>
      <c r="D78" s="553"/>
      <c r="E78" s="277"/>
      <c r="F78" s="277"/>
      <c r="G78" s="277"/>
    </row>
    <row r="79" spans="1:7" s="396" customFormat="1" x14ac:dyDescent="0.15">
      <c r="A79" s="319"/>
      <c r="B79" s="289"/>
      <c r="C79" s="281" t="s">
        <v>261</v>
      </c>
      <c r="D79" s="557"/>
      <c r="E79" s="277"/>
      <c r="F79" s="277"/>
      <c r="G79" s="277"/>
    </row>
    <row r="80" spans="1:7" s="396" customFormat="1" ht="13.9" customHeight="1" x14ac:dyDescent="0.15">
      <c r="A80" s="319"/>
      <c r="B80" s="289"/>
      <c r="C80" s="277"/>
      <c r="D80" s="280">
        <v>9.58</v>
      </c>
      <c r="E80" s="475" t="s">
        <v>10</v>
      </c>
      <c r="F80" s="268"/>
      <c r="G80" s="268"/>
    </row>
    <row r="81" spans="1:7" s="396" customFormat="1" ht="93" x14ac:dyDescent="0.15">
      <c r="A81" s="319">
        <v>17</v>
      </c>
      <c r="B81" s="477" t="s">
        <v>455</v>
      </c>
      <c r="C81" s="277" t="s">
        <v>217</v>
      </c>
      <c r="D81" s="553"/>
      <c r="E81" s="277"/>
      <c r="F81" s="277"/>
      <c r="G81" s="277"/>
    </row>
    <row r="82" spans="1:7" s="396" customFormat="1" x14ac:dyDescent="0.15">
      <c r="A82" s="319"/>
      <c r="B82" s="289"/>
      <c r="C82" s="281" t="s">
        <v>261</v>
      </c>
      <c r="D82" s="557"/>
      <c r="E82" s="277"/>
      <c r="F82" s="277"/>
      <c r="G82" s="277"/>
    </row>
    <row r="83" spans="1:7" s="396" customFormat="1" x14ac:dyDescent="0.15">
      <c r="A83" s="319"/>
      <c r="B83" s="289"/>
      <c r="C83" s="277"/>
      <c r="D83" s="280">
        <v>9.58</v>
      </c>
      <c r="E83" s="475" t="s">
        <v>10</v>
      </c>
      <c r="F83" s="268"/>
      <c r="G83" s="268"/>
    </row>
    <row r="84" spans="1:7" s="396" customFormat="1" x14ac:dyDescent="0.15">
      <c r="A84" s="319"/>
      <c r="B84" s="289"/>
      <c r="C84" s="277"/>
      <c r="D84" s="553"/>
      <c r="E84" s="277"/>
      <c r="F84" s="277"/>
      <c r="G84" s="277"/>
    </row>
    <row r="85" spans="1:7" s="396" customFormat="1" ht="69.75" x14ac:dyDescent="0.15">
      <c r="A85" s="319">
        <v>18</v>
      </c>
      <c r="B85" s="477" t="s">
        <v>456</v>
      </c>
      <c r="C85" s="277" t="s">
        <v>215</v>
      </c>
      <c r="D85" s="553"/>
      <c r="E85" s="277"/>
      <c r="F85" s="277"/>
      <c r="G85" s="277"/>
    </row>
    <row r="86" spans="1:7" s="396" customFormat="1" x14ac:dyDescent="0.15">
      <c r="A86" s="319"/>
      <c r="B86" s="289"/>
      <c r="C86" s="348" t="s">
        <v>317</v>
      </c>
      <c r="D86" s="557"/>
      <c r="E86" s="277"/>
      <c r="F86" s="277"/>
      <c r="G86" s="277"/>
    </row>
    <row r="87" spans="1:7" s="396" customFormat="1" ht="13.5" customHeight="1" x14ac:dyDescent="0.15">
      <c r="A87" s="319"/>
      <c r="B87" s="289"/>
      <c r="C87" s="277"/>
      <c r="D87" s="280">
        <v>200.1</v>
      </c>
      <c r="E87" s="475" t="s">
        <v>10</v>
      </c>
      <c r="F87" s="268"/>
      <c r="G87" s="268"/>
    </row>
    <row r="88" spans="1:7" ht="71.25" x14ac:dyDescent="0.15">
      <c r="A88" s="319">
        <v>19</v>
      </c>
      <c r="B88" s="477" t="s">
        <v>457</v>
      </c>
      <c r="C88" s="277" t="s">
        <v>216</v>
      </c>
      <c r="D88" s="553"/>
      <c r="E88" s="277"/>
      <c r="F88" s="277"/>
      <c r="G88" s="277"/>
    </row>
    <row r="89" spans="1:7" x14ac:dyDescent="0.15">
      <c r="A89" s="319"/>
      <c r="B89" s="289"/>
      <c r="C89" s="348" t="s">
        <v>317</v>
      </c>
      <c r="D89" s="557"/>
      <c r="E89" s="277"/>
      <c r="F89" s="277"/>
      <c r="G89" s="277"/>
    </row>
    <row r="90" spans="1:7" x14ac:dyDescent="0.15">
      <c r="A90" s="319"/>
      <c r="B90" s="289"/>
      <c r="C90" s="348"/>
      <c r="D90" s="557"/>
      <c r="E90" s="277"/>
      <c r="F90" s="277"/>
      <c r="G90" s="277"/>
    </row>
    <row r="91" spans="1:7" s="396" customFormat="1" x14ac:dyDescent="0.15">
      <c r="A91" s="319"/>
      <c r="B91" s="289"/>
      <c r="C91" s="277"/>
      <c r="D91" s="280">
        <v>200.1</v>
      </c>
      <c r="E91" s="475" t="s">
        <v>10</v>
      </c>
      <c r="F91" s="268"/>
      <c r="G91" s="268"/>
    </row>
    <row r="92" spans="1:7" ht="93" x14ac:dyDescent="0.15">
      <c r="A92" s="269">
        <v>20</v>
      </c>
      <c r="B92" s="477" t="s">
        <v>845</v>
      </c>
      <c r="C92" s="277" t="s">
        <v>218</v>
      </c>
      <c r="D92" s="553"/>
      <c r="E92" s="277"/>
      <c r="F92" s="277"/>
      <c r="G92" s="277"/>
    </row>
    <row r="93" spans="1:7" x14ac:dyDescent="0.15">
      <c r="A93" s="319"/>
      <c r="B93" s="289"/>
      <c r="C93" s="289"/>
      <c r="D93" s="553"/>
      <c r="E93" s="277"/>
      <c r="F93" s="277"/>
      <c r="G93" s="277"/>
    </row>
    <row r="94" spans="1:7" x14ac:dyDescent="0.15">
      <c r="A94" s="319"/>
      <c r="B94" s="289"/>
      <c r="C94" s="281" t="s">
        <v>318</v>
      </c>
      <c r="D94" s="557"/>
      <c r="E94" s="277"/>
      <c r="F94" s="277"/>
      <c r="G94" s="277"/>
    </row>
    <row r="95" spans="1:7" x14ac:dyDescent="0.15">
      <c r="A95" s="319"/>
      <c r="B95" s="289"/>
      <c r="C95" s="281" t="s">
        <v>319</v>
      </c>
      <c r="D95" s="557"/>
      <c r="E95" s="277"/>
      <c r="F95" s="277"/>
      <c r="G95" s="277"/>
    </row>
    <row r="96" spans="1:7" x14ac:dyDescent="0.15">
      <c r="A96" s="319"/>
      <c r="B96" s="289"/>
      <c r="C96" s="277"/>
      <c r="D96" s="280">
        <v>221.05</v>
      </c>
      <c r="E96" s="282" t="s">
        <v>10</v>
      </c>
      <c r="F96" s="283"/>
      <c r="G96" s="268"/>
    </row>
    <row r="97" spans="1:7" x14ac:dyDescent="0.15">
      <c r="A97" s="319"/>
      <c r="B97" s="289"/>
      <c r="C97" s="277"/>
      <c r="D97" s="553"/>
      <c r="E97" s="277"/>
      <c r="F97" s="277"/>
      <c r="G97" s="277"/>
    </row>
    <row r="98" spans="1:7" ht="69.75" x14ac:dyDescent="0.15">
      <c r="A98" s="269">
        <v>21</v>
      </c>
      <c r="B98" s="477" t="s">
        <v>846</v>
      </c>
      <c r="C98" s="277" t="s">
        <v>224</v>
      </c>
      <c r="D98" s="553"/>
      <c r="E98" s="277"/>
      <c r="F98" s="277"/>
      <c r="G98" s="277"/>
    </row>
    <row r="99" spans="1:7" x14ac:dyDescent="0.15">
      <c r="C99" s="281" t="s">
        <v>228</v>
      </c>
      <c r="D99" s="557"/>
      <c r="E99" s="277"/>
      <c r="F99" s="277"/>
      <c r="G99" s="277"/>
    </row>
    <row r="100" spans="1:7" x14ac:dyDescent="0.15">
      <c r="C100" s="281"/>
      <c r="D100" s="557"/>
      <c r="E100" s="277"/>
      <c r="F100" s="277"/>
      <c r="G100" s="277"/>
    </row>
    <row r="101" spans="1:7" x14ac:dyDescent="0.15">
      <c r="C101" s="281" t="s">
        <v>36</v>
      </c>
      <c r="D101" s="557"/>
      <c r="E101" s="277"/>
      <c r="F101" s="277"/>
      <c r="G101" s="277"/>
    </row>
    <row r="102" spans="1:7" x14ac:dyDescent="0.15">
      <c r="D102" s="280">
        <v>12.17</v>
      </c>
      <c r="E102" s="282" t="s">
        <v>10</v>
      </c>
      <c r="F102" s="283"/>
      <c r="G102" s="268"/>
    </row>
    <row r="103" spans="1:7" x14ac:dyDescent="0.15">
      <c r="C103" s="281"/>
      <c r="D103" s="557"/>
      <c r="E103" s="272"/>
      <c r="F103" s="272"/>
      <c r="G103" s="272"/>
    </row>
    <row r="104" spans="1:7" ht="24" x14ac:dyDescent="0.15">
      <c r="A104" s="269" t="s">
        <v>497</v>
      </c>
      <c r="C104" s="277" t="s">
        <v>498</v>
      </c>
      <c r="D104" s="280">
        <v>26</v>
      </c>
      <c r="E104" s="282" t="s">
        <v>503</v>
      </c>
      <c r="F104" s="283"/>
      <c r="G104" s="268"/>
    </row>
    <row r="105" spans="1:7" x14ac:dyDescent="0.15">
      <c r="C105" s="277"/>
      <c r="D105" s="557"/>
      <c r="E105" s="272"/>
      <c r="F105" s="272"/>
      <c r="G105" s="272"/>
    </row>
    <row r="106" spans="1:7" ht="24" x14ac:dyDescent="0.15">
      <c r="A106" s="269" t="s">
        <v>499</v>
      </c>
      <c r="C106" s="277" t="s">
        <v>500</v>
      </c>
      <c r="D106" s="280" t="s">
        <v>504</v>
      </c>
      <c r="E106" s="282" t="s">
        <v>503</v>
      </c>
      <c r="F106" s="283"/>
      <c r="G106" s="268"/>
    </row>
    <row r="107" spans="1:7" x14ac:dyDescent="0.15">
      <c r="C107" s="277"/>
      <c r="D107" s="557"/>
      <c r="E107" s="272"/>
      <c r="F107" s="272"/>
      <c r="G107" s="272"/>
    </row>
    <row r="108" spans="1:7" ht="24" x14ac:dyDescent="0.15">
      <c r="A108" s="269" t="s">
        <v>499</v>
      </c>
      <c r="C108" s="277" t="s">
        <v>501</v>
      </c>
      <c r="D108" s="280" t="s">
        <v>504</v>
      </c>
      <c r="E108" s="282" t="s">
        <v>503</v>
      </c>
      <c r="F108" s="283"/>
      <c r="G108" s="268"/>
    </row>
    <row r="109" spans="1:7" x14ac:dyDescent="0.15">
      <c r="C109" s="277"/>
      <c r="D109" s="557"/>
      <c r="E109" s="272"/>
      <c r="F109" s="272"/>
      <c r="G109" s="272"/>
    </row>
    <row r="110" spans="1:7" ht="24" x14ac:dyDescent="0.15">
      <c r="A110" s="269" t="s">
        <v>499</v>
      </c>
      <c r="C110" s="277" t="s">
        <v>502</v>
      </c>
      <c r="D110" s="280" t="s">
        <v>504</v>
      </c>
      <c r="E110" s="282" t="s">
        <v>503</v>
      </c>
      <c r="F110" s="283"/>
      <c r="G110" s="268"/>
    </row>
    <row r="111" spans="1:7" x14ac:dyDescent="0.15">
      <c r="E111" s="274"/>
      <c r="F111" s="274"/>
      <c r="G111" s="274"/>
    </row>
    <row r="112" spans="1:7" ht="93" x14ac:dyDescent="0.15">
      <c r="A112" s="269">
        <v>22</v>
      </c>
      <c r="B112" s="477" t="s">
        <v>847</v>
      </c>
      <c r="C112" s="277" t="s">
        <v>489</v>
      </c>
      <c r="D112" s="553"/>
      <c r="E112" s="277"/>
      <c r="F112" s="277"/>
      <c r="G112" s="277"/>
    </row>
    <row r="113" spans="1:9" x14ac:dyDescent="0.15">
      <c r="C113" s="281" t="s">
        <v>230</v>
      </c>
      <c r="D113" s="557"/>
      <c r="E113" s="277"/>
      <c r="F113" s="277"/>
      <c r="G113" s="277"/>
    </row>
    <row r="114" spans="1:9" x14ac:dyDescent="0.15">
      <c r="C114" s="281"/>
      <c r="D114" s="557"/>
      <c r="E114" s="277"/>
      <c r="F114" s="277"/>
      <c r="G114" s="277"/>
    </row>
    <row r="115" spans="1:9" x14ac:dyDescent="0.15">
      <c r="D115" s="280">
        <v>5.09</v>
      </c>
      <c r="E115" s="475" t="s">
        <v>10</v>
      </c>
      <c r="F115" s="283"/>
      <c r="G115" s="268"/>
    </row>
    <row r="116" spans="1:9" ht="173.25" x14ac:dyDescent="0.15">
      <c r="A116" s="269">
        <v>23</v>
      </c>
      <c r="B116" s="477" t="s">
        <v>848</v>
      </c>
      <c r="C116" s="277" t="s">
        <v>234</v>
      </c>
      <c r="D116" s="553"/>
      <c r="E116" s="277"/>
      <c r="F116" s="277"/>
      <c r="G116" s="277"/>
    </row>
    <row r="117" spans="1:9" x14ac:dyDescent="0.15">
      <c r="C117" s="281" t="s">
        <v>261</v>
      </c>
      <c r="D117" s="557"/>
      <c r="E117" s="277"/>
      <c r="F117" s="277"/>
      <c r="G117" s="277"/>
    </row>
    <row r="118" spans="1:9" x14ac:dyDescent="0.15">
      <c r="D118" s="280">
        <v>9.58</v>
      </c>
      <c r="E118" s="282" t="s">
        <v>10</v>
      </c>
      <c r="F118" s="283"/>
      <c r="G118" s="268"/>
    </row>
    <row r="119" spans="1:9" ht="173.25" x14ac:dyDescent="0.15">
      <c r="A119" s="269">
        <v>24</v>
      </c>
      <c r="B119" s="477" t="s">
        <v>849</v>
      </c>
      <c r="C119" s="277" t="s">
        <v>242</v>
      </c>
      <c r="D119" s="553"/>
      <c r="E119" s="277"/>
      <c r="F119" s="277"/>
      <c r="G119" s="277"/>
    </row>
    <row r="120" spans="1:9" x14ac:dyDescent="0.15">
      <c r="C120" s="281" t="s">
        <v>243</v>
      </c>
      <c r="D120" s="553"/>
      <c r="E120" s="281"/>
      <c r="F120" s="288"/>
      <c r="G120" s="288"/>
    </row>
    <row r="121" spans="1:9" x14ac:dyDescent="0.15">
      <c r="C121" s="281" t="s">
        <v>244</v>
      </c>
      <c r="D121" s="557"/>
      <c r="E121" s="281"/>
      <c r="F121" s="288"/>
      <c r="G121" s="288"/>
    </row>
    <row r="122" spans="1:9" x14ac:dyDescent="0.15">
      <c r="C122" s="281"/>
      <c r="D122" s="280">
        <v>5.22</v>
      </c>
      <c r="E122" s="475" t="s">
        <v>10</v>
      </c>
      <c r="F122" s="288"/>
      <c r="G122" s="288"/>
    </row>
    <row r="123" spans="1:9" ht="13.9" customHeight="1" x14ac:dyDescent="0.15">
      <c r="C123" s="281" t="s">
        <v>246</v>
      </c>
      <c r="D123" s="280">
        <v>41.76</v>
      </c>
      <c r="E123" s="475" t="s">
        <v>247</v>
      </c>
      <c r="F123" s="283"/>
      <c r="G123" s="268"/>
    </row>
    <row r="124" spans="1:9" ht="231.4" customHeight="1" x14ac:dyDescent="0.15">
      <c r="A124" s="319">
        <v>25</v>
      </c>
      <c r="B124" s="477" t="s">
        <v>850</v>
      </c>
      <c r="C124" s="277" t="s">
        <v>305</v>
      </c>
      <c r="D124" s="553"/>
      <c r="E124" s="277"/>
      <c r="F124" s="277"/>
      <c r="G124" s="277"/>
    </row>
    <row r="125" spans="1:9" x14ac:dyDescent="0.15">
      <c r="A125" s="319"/>
      <c r="B125" s="289"/>
      <c r="C125" s="348" t="s">
        <v>338</v>
      </c>
      <c r="D125" s="557"/>
      <c r="E125" s="277"/>
      <c r="F125" s="277"/>
      <c r="G125" s="277"/>
    </row>
    <row r="126" spans="1:9" x14ac:dyDescent="0.15">
      <c r="A126" s="319"/>
      <c r="B126" s="289"/>
      <c r="C126" s="277"/>
      <c r="D126" s="280">
        <v>157.80000000000001</v>
      </c>
      <c r="E126" s="475" t="s">
        <v>10</v>
      </c>
      <c r="F126" s="283"/>
      <c r="G126" s="268"/>
    </row>
    <row r="127" spans="1:9" ht="11.25" customHeight="1" x14ac:dyDescent="0.15">
      <c r="A127" s="319"/>
      <c r="B127" s="289"/>
      <c r="C127" s="277"/>
      <c r="D127" s="553"/>
      <c r="E127" s="277"/>
      <c r="F127" s="277"/>
      <c r="G127" s="277"/>
      <c r="I127" s="397"/>
    </row>
    <row r="128" spans="1:9" ht="138.75" x14ac:dyDescent="0.15">
      <c r="A128" s="319">
        <v>26</v>
      </c>
      <c r="B128" s="477" t="s">
        <v>851</v>
      </c>
      <c r="C128" s="277" t="s">
        <v>306</v>
      </c>
      <c r="D128" s="553"/>
      <c r="E128" s="277"/>
      <c r="F128" s="277"/>
      <c r="G128" s="277"/>
    </row>
    <row r="129" spans="1:7" x14ac:dyDescent="0.15">
      <c r="A129" s="319"/>
      <c r="B129" s="289"/>
      <c r="C129" s="287" t="s">
        <v>260</v>
      </c>
      <c r="D129" s="280">
        <v>42.24</v>
      </c>
      <c r="E129" s="475" t="s">
        <v>10</v>
      </c>
      <c r="F129" s="283"/>
      <c r="G129" s="268"/>
    </row>
    <row r="130" spans="1:7" ht="23.25" customHeight="1" x14ac:dyDescent="0.15">
      <c r="A130" s="319"/>
      <c r="B130" s="289"/>
      <c r="C130" s="277"/>
      <c r="D130" s="553"/>
      <c r="E130" s="277"/>
      <c r="F130" s="277"/>
      <c r="G130" s="277"/>
    </row>
    <row r="131" spans="1:7" ht="17.25" customHeight="1" x14ac:dyDescent="0.15">
      <c r="A131" s="833" t="s">
        <v>829</v>
      </c>
      <c r="B131" s="834"/>
      <c r="C131" s="834"/>
      <c r="D131" s="834"/>
      <c r="E131" s="834"/>
      <c r="F131" s="835"/>
      <c r="G131" s="476"/>
    </row>
    <row r="132" spans="1:7" ht="13.9" customHeight="1" x14ac:dyDescent="0.15">
      <c r="A132" s="881"/>
      <c r="B132" s="882"/>
      <c r="C132" s="882"/>
      <c r="D132" s="882"/>
      <c r="E132" s="882"/>
      <c r="F132" s="882"/>
      <c r="G132" s="883"/>
    </row>
    <row r="133" spans="1:7" x14ac:dyDescent="0.15">
      <c r="A133" s="918" t="s">
        <v>50</v>
      </c>
      <c r="B133" s="919"/>
      <c r="C133" s="919"/>
      <c r="D133" s="919"/>
      <c r="E133" s="919"/>
      <c r="F133" s="919"/>
      <c r="G133" s="920"/>
    </row>
    <row r="134" spans="1:7" ht="115.5" x14ac:dyDescent="0.15">
      <c r="A134" s="319">
        <v>1</v>
      </c>
      <c r="B134" s="477" t="s">
        <v>480</v>
      </c>
      <c r="C134" s="277" t="s">
        <v>303</v>
      </c>
      <c r="D134" s="553"/>
      <c r="E134" s="277"/>
      <c r="F134" s="277"/>
      <c r="G134" s="277"/>
    </row>
    <row r="135" spans="1:7" ht="24" x14ac:dyDescent="0.15">
      <c r="A135" s="319"/>
      <c r="B135" s="289" t="s">
        <v>62</v>
      </c>
      <c r="C135" s="277" t="s">
        <v>61</v>
      </c>
      <c r="D135" s="553"/>
      <c r="E135" s="277"/>
      <c r="F135" s="277"/>
      <c r="G135" s="277"/>
    </row>
    <row r="136" spans="1:7" x14ac:dyDescent="0.15">
      <c r="A136" s="319"/>
      <c r="B136" s="289"/>
      <c r="C136" s="277"/>
      <c r="D136" s="280">
        <v>1.91</v>
      </c>
      <c r="E136" s="273" t="s">
        <v>9</v>
      </c>
      <c r="F136" s="276"/>
      <c r="G136" s="276"/>
    </row>
    <row r="137" spans="1:7" ht="150" x14ac:dyDescent="0.15">
      <c r="A137" s="319">
        <v>2</v>
      </c>
      <c r="B137" s="477" t="s">
        <v>481</v>
      </c>
      <c r="C137" s="277" t="s">
        <v>111</v>
      </c>
      <c r="D137" s="553"/>
      <c r="E137" s="277"/>
      <c r="F137" s="277"/>
      <c r="G137" s="277"/>
    </row>
    <row r="138" spans="1:7" ht="12.75" customHeight="1" x14ac:dyDescent="0.15">
      <c r="A138" s="319"/>
      <c r="B138" s="289" t="s">
        <v>416</v>
      </c>
      <c r="C138" s="284" t="s">
        <v>72</v>
      </c>
      <c r="D138" s="557"/>
      <c r="E138" s="278"/>
      <c r="F138" s="278"/>
      <c r="G138" s="278"/>
    </row>
    <row r="139" spans="1:7" ht="12.75" customHeight="1" x14ac:dyDescent="0.15">
      <c r="A139" s="319"/>
      <c r="B139" s="289"/>
      <c r="C139" s="284"/>
      <c r="D139" s="557"/>
      <c r="E139" s="278"/>
      <c r="F139" s="278"/>
      <c r="G139" s="278"/>
    </row>
    <row r="140" spans="1:7" ht="12.75" customHeight="1" x14ac:dyDescent="0.15">
      <c r="A140" s="319"/>
      <c r="B140" s="289"/>
      <c r="C140" s="284"/>
      <c r="D140" s="557"/>
      <c r="E140" s="278"/>
      <c r="F140" s="278"/>
      <c r="G140" s="278"/>
    </row>
    <row r="141" spans="1:7" x14ac:dyDescent="0.15">
      <c r="A141" s="319"/>
      <c r="B141" s="289"/>
      <c r="C141" s="284"/>
      <c r="D141" s="557"/>
      <c r="E141" s="278"/>
      <c r="F141" s="278"/>
      <c r="G141" s="278"/>
    </row>
    <row r="142" spans="1:7" x14ac:dyDescent="0.15">
      <c r="A142" s="319"/>
      <c r="B142" s="289"/>
      <c r="C142" s="284"/>
      <c r="D142" s="280">
        <v>6.24</v>
      </c>
      <c r="E142" s="273" t="s">
        <v>9</v>
      </c>
      <c r="F142" s="276"/>
      <c r="G142" s="276"/>
    </row>
    <row r="143" spans="1:7" ht="58.5" x14ac:dyDescent="0.15">
      <c r="A143" s="319"/>
      <c r="B143" s="289"/>
      <c r="C143" s="277" t="s">
        <v>408</v>
      </c>
      <c r="D143" s="553"/>
      <c r="E143" s="277"/>
      <c r="F143" s="277"/>
      <c r="G143" s="277"/>
    </row>
    <row r="144" spans="1:7" ht="12.75" customHeight="1" x14ac:dyDescent="0.15">
      <c r="A144" s="319"/>
      <c r="B144" s="289"/>
      <c r="C144" s="284" t="s">
        <v>72</v>
      </c>
      <c r="D144" s="557"/>
      <c r="E144" s="278"/>
      <c r="F144" s="278"/>
      <c r="G144" s="278"/>
    </row>
    <row r="145" spans="1:7" ht="12.75" customHeight="1" x14ac:dyDescent="0.15">
      <c r="A145" s="319"/>
      <c r="B145" s="289"/>
      <c r="C145" s="284"/>
      <c r="D145" s="557"/>
      <c r="E145" s="278"/>
      <c r="F145" s="278"/>
      <c r="G145" s="278"/>
    </row>
    <row r="146" spans="1:7" ht="12.75" customHeight="1" x14ac:dyDescent="0.15">
      <c r="A146" s="319"/>
      <c r="B146" s="289"/>
      <c r="C146" s="284"/>
      <c r="D146" s="557"/>
      <c r="E146" s="278"/>
      <c r="F146" s="278"/>
      <c r="G146" s="278"/>
    </row>
    <row r="147" spans="1:7" x14ac:dyDescent="0.15">
      <c r="A147" s="319"/>
      <c r="B147" s="289"/>
      <c r="C147" s="284"/>
      <c r="D147" s="557"/>
      <c r="E147" s="278"/>
      <c r="F147" s="278"/>
      <c r="G147" s="278"/>
    </row>
    <row r="148" spans="1:7" x14ac:dyDescent="0.15">
      <c r="A148" s="319"/>
      <c r="B148" s="289"/>
      <c r="C148" s="284"/>
      <c r="D148" s="280">
        <v>82.89</v>
      </c>
      <c r="E148" s="273" t="s">
        <v>400</v>
      </c>
      <c r="F148" s="276"/>
      <c r="G148" s="276"/>
    </row>
    <row r="149" spans="1:7" x14ac:dyDescent="0.15">
      <c r="A149" s="319"/>
      <c r="B149" s="289"/>
      <c r="C149" s="277"/>
      <c r="D149" s="553"/>
      <c r="E149" s="277"/>
      <c r="F149" s="277"/>
      <c r="G149" s="277"/>
    </row>
    <row r="150" spans="1:7" x14ac:dyDescent="0.15">
      <c r="A150" s="319"/>
      <c r="B150" s="289" t="s">
        <v>416</v>
      </c>
      <c r="C150" s="284" t="s">
        <v>20</v>
      </c>
      <c r="D150" s="559"/>
      <c r="E150" s="278"/>
      <c r="F150" s="278"/>
      <c r="G150" s="278"/>
    </row>
    <row r="151" spans="1:7" x14ac:dyDescent="0.15">
      <c r="A151" s="319"/>
      <c r="B151" s="289"/>
      <c r="C151" s="277"/>
      <c r="D151" s="280">
        <v>2.71</v>
      </c>
      <c r="E151" s="273" t="s">
        <v>9</v>
      </c>
      <c r="F151" s="276"/>
      <c r="G151" s="276"/>
    </row>
    <row r="152" spans="1:7" ht="69.75" x14ac:dyDescent="0.15">
      <c r="A152" s="319"/>
      <c r="B152" s="289"/>
      <c r="C152" s="278" t="s">
        <v>409</v>
      </c>
      <c r="D152" s="557"/>
      <c r="E152" s="278"/>
      <c r="F152" s="278"/>
      <c r="G152" s="278"/>
    </row>
    <row r="153" spans="1:7" x14ac:dyDescent="0.15">
      <c r="A153" s="319"/>
      <c r="B153" s="289"/>
      <c r="C153" s="278" t="s">
        <v>410</v>
      </c>
      <c r="D153" s="557"/>
      <c r="E153" s="278"/>
      <c r="F153" s="278"/>
      <c r="G153" s="278"/>
    </row>
    <row r="154" spans="1:7" x14ac:dyDescent="0.15">
      <c r="A154" s="319"/>
      <c r="B154" s="289"/>
      <c r="C154" s="277"/>
      <c r="D154" s="280">
        <v>38.909999999999997</v>
      </c>
      <c r="E154" s="273" t="s">
        <v>400</v>
      </c>
      <c r="F154" s="276"/>
      <c r="G154" s="276"/>
    </row>
    <row r="155" spans="1:7" x14ac:dyDescent="0.15">
      <c r="A155" s="319"/>
      <c r="B155" s="289"/>
      <c r="C155" s="277"/>
      <c r="D155" s="553"/>
      <c r="E155" s="277"/>
      <c r="F155" s="277"/>
      <c r="G155" s="277"/>
    </row>
    <row r="156" spans="1:7" x14ac:dyDescent="0.15">
      <c r="A156" s="319"/>
      <c r="B156" s="289" t="s">
        <v>416</v>
      </c>
      <c r="C156" s="284" t="s">
        <v>15</v>
      </c>
      <c r="D156" s="554"/>
      <c r="E156" s="284"/>
      <c r="F156" s="284"/>
      <c r="G156" s="284"/>
    </row>
    <row r="157" spans="1:7" x14ac:dyDescent="0.15">
      <c r="A157" s="319"/>
      <c r="B157" s="289"/>
      <c r="C157" s="277"/>
      <c r="D157" s="280">
        <v>27.2</v>
      </c>
      <c r="E157" s="273" t="s">
        <v>9</v>
      </c>
      <c r="F157" s="276"/>
      <c r="G157" s="276"/>
    </row>
    <row r="158" spans="1:7" ht="69.75" x14ac:dyDescent="0.15">
      <c r="A158" s="319"/>
      <c r="B158" s="289"/>
      <c r="C158" s="278" t="s">
        <v>409</v>
      </c>
      <c r="D158" s="557"/>
      <c r="E158" s="278"/>
      <c r="F158" s="278"/>
      <c r="G158" s="278"/>
    </row>
    <row r="159" spans="1:7" x14ac:dyDescent="0.15">
      <c r="A159" s="319"/>
      <c r="B159" s="289"/>
      <c r="C159" s="277" t="s">
        <v>412</v>
      </c>
      <c r="D159" s="557"/>
      <c r="E159" s="479"/>
      <c r="F159" s="479"/>
      <c r="G159" s="479"/>
    </row>
    <row r="160" spans="1:7" x14ac:dyDescent="0.15">
      <c r="A160" s="319"/>
      <c r="B160" s="289"/>
      <c r="C160" s="277"/>
      <c r="D160" s="280">
        <v>190.53</v>
      </c>
      <c r="E160" s="273" t="s">
        <v>400</v>
      </c>
      <c r="F160" s="276"/>
      <c r="G160" s="276"/>
    </row>
    <row r="161" spans="1:7" x14ac:dyDescent="0.15">
      <c r="A161" s="319"/>
      <c r="B161" s="289"/>
      <c r="C161" s="277"/>
      <c r="D161" s="553"/>
      <c r="E161" s="277"/>
      <c r="F161" s="277"/>
      <c r="G161" s="277"/>
    </row>
    <row r="162" spans="1:7" x14ac:dyDescent="0.15">
      <c r="A162" s="319"/>
      <c r="B162" s="289" t="s">
        <v>416</v>
      </c>
      <c r="C162" s="284" t="s">
        <v>17</v>
      </c>
      <c r="D162" s="554"/>
      <c r="E162" s="284"/>
      <c r="F162" s="284"/>
      <c r="G162" s="284"/>
    </row>
    <row r="163" spans="1:7" x14ac:dyDescent="0.15">
      <c r="A163" s="319"/>
      <c r="B163" s="289"/>
      <c r="C163" s="277"/>
      <c r="D163" s="280">
        <v>36.24</v>
      </c>
      <c r="E163" s="273" t="s">
        <v>9</v>
      </c>
      <c r="F163" s="276"/>
      <c r="G163" s="276"/>
    </row>
    <row r="164" spans="1:7" ht="81" x14ac:dyDescent="0.15">
      <c r="A164" s="319"/>
      <c r="B164" s="289"/>
      <c r="C164" s="277" t="s">
        <v>414</v>
      </c>
      <c r="D164" s="553"/>
      <c r="E164" s="277"/>
      <c r="F164" s="277"/>
      <c r="G164" s="277"/>
    </row>
    <row r="165" spans="1:7" x14ac:dyDescent="0.15">
      <c r="A165" s="319"/>
      <c r="B165" s="289"/>
      <c r="C165" s="277" t="s">
        <v>413</v>
      </c>
      <c r="D165" s="557"/>
      <c r="E165" s="278"/>
      <c r="F165" s="278"/>
      <c r="G165" s="278"/>
    </row>
    <row r="166" spans="1:7" x14ac:dyDescent="0.15">
      <c r="A166" s="319"/>
      <c r="B166" s="289"/>
      <c r="C166" s="277"/>
      <c r="D166" s="280">
        <v>241.51</v>
      </c>
      <c r="E166" s="273" t="s">
        <v>400</v>
      </c>
      <c r="F166" s="276"/>
      <c r="G166" s="276"/>
    </row>
    <row r="167" spans="1:7" x14ac:dyDescent="0.15">
      <c r="A167" s="319"/>
      <c r="B167" s="289"/>
      <c r="C167" s="277"/>
      <c r="D167" s="553"/>
      <c r="E167" s="277"/>
      <c r="F167" s="277"/>
      <c r="G167" s="277"/>
    </row>
    <row r="168" spans="1:7" x14ac:dyDescent="0.15">
      <c r="A168" s="319"/>
      <c r="B168" s="289" t="s">
        <v>416</v>
      </c>
      <c r="C168" s="287" t="s">
        <v>34</v>
      </c>
      <c r="D168" s="280"/>
      <c r="E168" s="287"/>
      <c r="F168" s="287"/>
      <c r="G168" s="287"/>
    </row>
    <row r="169" spans="1:7" x14ac:dyDescent="0.15">
      <c r="A169" s="319"/>
      <c r="B169" s="289"/>
      <c r="C169" s="277"/>
      <c r="D169" s="280">
        <v>2.88</v>
      </c>
      <c r="E169" s="273" t="s">
        <v>9</v>
      </c>
      <c r="F169" s="276"/>
      <c r="G169" s="276"/>
    </row>
    <row r="170" spans="1:7" x14ac:dyDescent="0.15">
      <c r="A170" s="319"/>
      <c r="B170" s="289"/>
      <c r="C170" s="277"/>
      <c r="D170" s="553"/>
      <c r="E170" s="277"/>
      <c r="F170" s="277"/>
      <c r="G170" s="277"/>
    </row>
    <row r="171" spans="1:7" ht="58.5" x14ac:dyDescent="0.15">
      <c r="A171" s="319"/>
      <c r="B171" s="289"/>
      <c r="C171" s="277" t="s">
        <v>415</v>
      </c>
      <c r="D171" s="553"/>
      <c r="E171" s="277"/>
      <c r="F171" s="277"/>
      <c r="G171" s="277"/>
    </row>
    <row r="172" spans="1:7" x14ac:dyDescent="0.15">
      <c r="A172" s="319"/>
      <c r="B172" s="289"/>
      <c r="C172" s="277"/>
      <c r="D172" s="280">
        <v>20.9</v>
      </c>
      <c r="E172" s="273" t="s">
        <v>400</v>
      </c>
      <c r="F172" s="276"/>
      <c r="G172" s="276"/>
    </row>
    <row r="173" spans="1:7" x14ac:dyDescent="0.15">
      <c r="A173" s="319"/>
      <c r="B173" s="289"/>
      <c r="C173" s="277"/>
      <c r="D173" s="553"/>
      <c r="E173" s="277"/>
      <c r="F173" s="277"/>
      <c r="G173" s="277"/>
    </row>
    <row r="174" spans="1:7" ht="81" x14ac:dyDescent="0.15">
      <c r="A174" s="269">
        <v>3</v>
      </c>
      <c r="B174" s="477" t="s">
        <v>447</v>
      </c>
      <c r="C174" s="277" t="s">
        <v>494</v>
      </c>
      <c r="D174" s="553"/>
      <c r="E174" s="277"/>
      <c r="F174" s="277"/>
      <c r="G174" s="277"/>
    </row>
    <row r="175" spans="1:7" x14ac:dyDescent="0.15">
      <c r="C175" s="277"/>
      <c r="D175" s="280">
        <v>9.3800000000000008</v>
      </c>
      <c r="E175" s="279" t="s">
        <v>73</v>
      </c>
      <c r="F175" s="268"/>
      <c r="G175" s="268"/>
    </row>
    <row r="176" spans="1:7" x14ac:dyDescent="0.15">
      <c r="C176" s="277"/>
      <c r="E176" s="274"/>
      <c r="F176" s="274"/>
      <c r="G176" s="274"/>
    </row>
    <row r="177" spans="1:7" ht="93" x14ac:dyDescent="0.15">
      <c r="A177" s="319">
        <v>4</v>
      </c>
      <c r="B177" s="477" t="s">
        <v>844</v>
      </c>
      <c r="C177" s="277" t="s">
        <v>118</v>
      </c>
      <c r="D177" s="553"/>
      <c r="E177" s="277"/>
      <c r="F177" s="277"/>
      <c r="G177" s="277"/>
    </row>
    <row r="178" spans="1:7" x14ac:dyDescent="0.15">
      <c r="A178" s="319"/>
      <c r="B178" s="289"/>
      <c r="C178" s="277"/>
      <c r="D178" s="280">
        <v>205.94</v>
      </c>
      <c r="E178" s="475" t="s">
        <v>10</v>
      </c>
      <c r="F178" s="268"/>
      <c r="G178" s="268"/>
    </row>
    <row r="179" spans="1:7" x14ac:dyDescent="0.15">
      <c r="A179" s="319"/>
      <c r="B179" s="289"/>
      <c r="C179" s="277"/>
      <c r="D179" s="553"/>
      <c r="E179" s="277"/>
      <c r="F179" s="277"/>
      <c r="G179" s="277"/>
    </row>
    <row r="180" spans="1:7" ht="93" x14ac:dyDescent="0.15">
      <c r="A180" s="319">
        <v>5</v>
      </c>
      <c r="B180" s="477" t="s">
        <v>448</v>
      </c>
      <c r="C180" s="277" t="s">
        <v>128</v>
      </c>
      <c r="D180" s="553"/>
      <c r="E180" s="277"/>
      <c r="F180" s="277"/>
      <c r="G180" s="277"/>
    </row>
    <row r="181" spans="1:7" x14ac:dyDescent="0.15">
      <c r="A181" s="319"/>
      <c r="B181" s="289"/>
      <c r="C181" s="277"/>
      <c r="D181" s="280">
        <v>120.38</v>
      </c>
      <c r="E181" s="475" t="s">
        <v>10</v>
      </c>
      <c r="F181" s="268"/>
      <c r="G181" s="268"/>
    </row>
    <row r="182" spans="1:7" x14ac:dyDescent="0.15">
      <c r="A182" s="319"/>
      <c r="B182" s="289"/>
      <c r="C182" s="277"/>
      <c r="D182" s="553"/>
      <c r="E182" s="277"/>
      <c r="F182" s="277"/>
      <c r="G182" s="277"/>
    </row>
    <row r="183" spans="1:7" ht="93" x14ac:dyDescent="0.15">
      <c r="A183" s="319">
        <v>6</v>
      </c>
      <c r="B183" s="477" t="s">
        <v>449</v>
      </c>
      <c r="C183" s="277" t="s">
        <v>131</v>
      </c>
      <c r="D183" s="553"/>
      <c r="E183" s="277"/>
      <c r="F183" s="277"/>
      <c r="G183" s="277"/>
    </row>
    <row r="184" spans="1:7" x14ac:dyDescent="0.15">
      <c r="A184" s="319"/>
      <c r="B184" s="289"/>
      <c r="C184" s="277"/>
      <c r="D184" s="280">
        <v>5.04</v>
      </c>
      <c r="E184" s="475" t="s">
        <v>10</v>
      </c>
      <c r="F184" s="268"/>
      <c r="G184" s="268"/>
    </row>
    <row r="185" spans="1:7" x14ac:dyDescent="0.15">
      <c r="A185" s="319"/>
      <c r="B185" s="289"/>
      <c r="C185" s="277"/>
      <c r="D185" s="553"/>
      <c r="E185" s="277"/>
      <c r="F185" s="277"/>
      <c r="G185" s="277"/>
    </row>
    <row r="186" spans="1:7" ht="69.75" x14ac:dyDescent="0.15">
      <c r="A186" s="319">
        <v>7</v>
      </c>
      <c r="B186" s="477" t="s">
        <v>450</v>
      </c>
      <c r="C186" s="277" t="s">
        <v>510</v>
      </c>
      <c r="D186" s="553"/>
      <c r="E186" s="277"/>
      <c r="F186" s="277"/>
      <c r="G186" s="277"/>
    </row>
    <row r="187" spans="1:7" x14ac:dyDescent="0.15">
      <c r="A187" s="319"/>
      <c r="B187" s="289"/>
      <c r="C187" s="277"/>
      <c r="D187" s="280">
        <v>245.27</v>
      </c>
      <c r="E187" s="475" t="s">
        <v>10</v>
      </c>
      <c r="F187" s="268"/>
      <c r="G187" s="268"/>
    </row>
    <row r="188" spans="1:7" x14ac:dyDescent="0.15">
      <c r="A188" s="319"/>
      <c r="B188" s="289"/>
      <c r="C188" s="277"/>
      <c r="D188" s="553"/>
      <c r="E188" s="277"/>
      <c r="F188" s="277"/>
      <c r="G188" s="277"/>
    </row>
    <row r="189" spans="1:7" ht="69.75" x14ac:dyDescent="0.15">
      <c r="A189" s="319">
        <v>8</v>
      </c>
      <c r="B189" s="477" t="s">
        <v>450</v>
      </c>
      <c r="C189" s="277" t="s">
        <v>358</v>
      </c>
      <c r="D189" s="553"/>
      <c r="E189" s="277"/>
      <c r="F189" s="277"/>
      <c r="G189" s="277"/>
    </row>
    <row r="190" spans="1:7" x14ac:dyDescent="0.15">
      <c r="A190" s="319"/>
      <c r="B190" s="289"/>
      <c r="C190" s="277"/>
      <c r="D190" s="280">
        <v>416.94</v>
      </c>
      <c r="E190" s="475" t="s">
        <v>10</v>
      </c>
      <c r="F190" s="268"/>
      <c r="G190" s="268"/>
    </row>
    <row r="191" spans="1:7" x14ac:dyDescent="0.15">
      <c r="A191" s="319"/>
      <c r="B191" s="289"/>
      <c r="C191" s="277"/>
      <c r="D191" s="553"/>
      <c r="E191" s="277"/>
      <c r="F191" s="277"/>
      <c r="G191" s="277"/>
    </row>
    <row r="192" spans="1:7" ht="69.75" x14ac:dyDescent="0.15">
      <c r="A192" s="319">
        <v>9</v>
      </c>
      <c r="B192" s="477" t="s">
        <v>451</v>
      </c>
      <c r="C192" s="277" t="s">
        <v>359</v>
      </c>
      <c r="D192" s="553"/>
      <c r="E192" s="277"/>
      <c r="F192" s="277"/>
      <c r="G192" s="277"/>
    </row>
    <row r="193" spans="1:7" x14ac:dyDescent="0.15">
      <c r="A193" s="319"/>
      <c r="B193" s="289"/>
      <c r="C193" s="277"/>
      <c r="D193" s="280">
        <v>491.43</v>
      </c>
      <c r="E193" s="475" t="s">
        <v>10</v>
      </c>
      <c r="F193" s="268"/>
      <c r="G193" s="268"/>
    </row>
    <row r="194" spans="1:7" x14ac:dyDescent="0.15">
      <c r="A194" s="319"/>
      <c r="B194" s="289"/>
      <c r="C194" s="277"/>
      <c r="D194" s="553"/>
      <c r="E194" s="277"/>
      <c r="F194" s="277"/>
      <c r="G194" s="277"/>
    </row>
    <row r="195" spans="1:7" ht="93" x14ac:dyDescent="0.15">
      <c r="A195" s="319">
        <v>10</v>
      </c>
      <c r="B195" s="477" t="s">
        <v>452</v>
      </c>
      <c r="C195" s="277" t="s">
        <v>360</v>
      </c>
      <c r="D195" s="553"/>
      <c r="E195" s="277"/>
      <c r="F195" s="277"/>
      <c r="G195" s="277"/>
    </row>
    <row r="196" spans="1:7" x14ac:dyDescent="0.15">
      <c r="A196" s="319"/>
      <c r="B196" s="289"/>
      <c r="C196" s="277"/>
      <c r="D196" s="280">
        <v>281.77</v>
      </c>
      <c r="E196" s="475" t="s">
        <v>10</v>
      </c>
      <c r="F196" s="268"/>
      <c r="G196" s="268"/>
    </row>
    <row r="197" spans="1:7" ht="150" x14ac:dyDescent="0.15">
      <c r="A197" s="319">
        <v>11</v>
      </c>
      <c r="B197" s="477" t="s">
        <v>453</v>
      </c>
      <c r="C197" s="277" t="s">
        <v>349</v>
      </c>
      <c r="D197" s="553"/>
      <c r="E197" s="277"/>
      <c r="F197" s="277"/>
      <c r="G197" s="277"/>
    </row>
    <row r="198" spans="1:7" x14ac:dyDescent="0.15">
      <c r="A198" s="319"/>
      <c r="B198" s="289"/>
      <c r="C198" s="277"/>
      <c r="D198" s="280">
        <v>491.43</v>
      </c>
      <c r="E198" s="475" t="s">
        <v>10</v>
      </c>
      <c r="F198" s="268"/>
      <c r="G198" s="268"/>
    </row>
    <row r="199" spans="1:7" x14ac:dyDescent="0.15">
      <c r="A199" s="319"/>
      <c r="B199" s="289"/>
      <c r="C199" s="277"/>
      <c r="D199" s="553"/>
      <c r="E199" s="277"/>
      <c r="F199" s="277"/>
      <c r="G199" s="277"/>
    </row>
    <row r="200" spans="1:7" ht="81" x14ac:dyDescent="0.15">
      <c r="A200" s="319">
        <v>12</v>
      </c>
      <c r="B200" s="477" t="s">
        <v>454</v>
      </c>
      <c r="C200" s="277" t="s">
        <v>350</v>
      </c>
      <c r="D200" s="553"/>
      <c r="E200" s="277"/>
      <c r="F200" s="277"/>
      <c r="G200" s="277"/>
    </row>
    <row r="201" spans="1:7" x14ac:dyDescent="0.15">
      <c r="A201" s="319"/>
      <c r="B201" s="289"/>
      <c r="C201" s="305" t="s">
        <v>248</v>
      </c>
      <c r="D201" s="554"/>
      <c r="E201" s="277"/>
      <c r="F201" s="277"/>
      <c r="G201" s="277"/>
    </row>
    <row r="202" spans="1:7" x14ac:dyDescent="0.15">
      <c r="A202" s="319"/>
      <c r="B202" s="289"/>
      <c r="C202" s="277"/>
      <c r="D202" s="280">
        <v>59.8</v>
      </c>
      <c r="E202" s="475" t="s">
        <v>10</v>
      </c>
      <c r="F202" s="268"/>
      <c r="G202" s="268"/>
    </row>
    <row r="203" spans="1:7" x14ac:dyDescent="0.15">
      <c r="A203" s="319"/>
      <c r="B203" s="289"/>
      <c r="C203" s="277"/>
      <c r="D203" s="553"/>
      <c r="E203" s="277"/>
      <c r="F203" s="277"/>
      <c r="G203" s="277"/>
    </row>
    <row r="204" spans="1:7" ht="93" x14ac:dyDescent="0.15">
      <c r="A204" s="306">
        <v>13</v>
      </c>
      <c r="B204" s="477" t="s">
        <v>455</v>
      </c>
      <c r="C204" s="277" t="s">
        <v>351</v>
      </c>
      <c r="D204" s="553"/>
      <c r="E204" s="277"/>
      <c r="F204" s="277"/>
      <c r="G204" s="277"/>
    </row>
    <row r="205" spans="1:7" x14ac:dyDescent="0.15">
      <c r="A205" s="272"/>
      <c r="B205" s="346"/>
      <c r="C205" s="305" t="s">
        <v>248</v>
      </c>
      <c r="D205" s="554"/>
      <c r="E205" s="277"/>
      <c r="F205" s="277"/>
      <c r="G205" s="277"/>
    </row>
    <row r="206" spans="1:7" x14ac:dyDescent="0.15">
      <c r="A206" s="272"/>
      <c r="B206" s="346"/>
      <c r="C206" s="278"/>
      <c r="D206" s="280">
        <v>59.8</v>
      </c>
      <c r="E206" s="475" t="s">
        <v>10</v>
      </c>
      <c r="F206" s="268"/>
      <c r="G206" s="268"/>
    </row>
    <row r="207" spans="1:7" x14ac:dyDescent="0.15">
      <c r="A207" s="319"/>
      <c r="B207" s="289"/>
      <c r="C207" s="277"/>
      <c r="D207" s="553"/>
      <c r="E207" s="277"/>
      <c r="F207" s="277"/>
      <c r="G207" s="277"/>
    </row>
    <row r="208" spans="1:7" ht="69.75" x14ac:dyDescent="0.15">
      <c r="A208" s="319">
        <v>14</v>
      </c>
      <c r="B208" s="477" t="s">
        <v>456</v>
      </c>
      <c r="C208" s="277" t="s">
        <v>352</v>
      </c>
      <c r="D208" s="553"/>
      <c r="E208" s="277"/>
      <c r="F208" s="277"/>
      <c r="G208" s="277"/>
    </row>
    <row r="209" spans="1:7" x14ac:dyDescent="0.15">
      <c r="A209" s="319"/>
      <c r="B209" s="289"/>
      <c r="C209" s="277"/>
      <c r="D209" s="280">
        <v>281.77</v>
      </c>
      <c r="E209" s="475" t="s">
        <v>10</v>
      </c>
      <c r="F209" s="268"/>
      <c r="G209" s="268"/>
    </row>
    <row r="210" spans="1:7" x14ac:dyDescent="0.15">
      <c r="A210" s="319"/>
      <c r="B210" s="289"/>
      <c r="C210" s="277"/>
      <c r="D210" s="553"/>
      <c r="E210" s="277"/>
      <c r="F210" s="277"/>
      <c r="G210" s="277"/>
    </row>
    <row r="211" spans="1:7" ht="71.25" x14ac:dyDescent="0.15">
      <c r="A211" s="319">
        <v>15</v>
      </c>
      <c r="B211" s="477" t="s">
        <v>457</v>
      </c>
      <c r="C211" s="277" t="s">
        <v>353</v>
      </c>
      <c r="D211" s="553"/>
      <c r="E211" s="277"/>
      <c r="F211" s="277"/>
      <c r="G211" s="277"/>
    </row>
    <row r="212" spans="1:7" x14ac:dyDescent="0.15">
      <c r="A212" s="319"/>
      <c r="B212" s="289"/>
      <c r="C212" s="277"/>
      <c r="D212" s="280">
        <v>281.77</v>
      </c>
      <c r="E212" s="475" t="s">
        <v>10</v>
      </c>
      <c r="F212" s="268"/>
      <c r="G212" s="268"/>
    </row>
    <row r="213" spans="1:7" x14ac:dyDescent="0.15">
      <c r="A213" s="319"/>
      <c r="B213" s="289"/>
      <c r="C213" s="277"/>
      <c r="D213" s="553"/>
      <c r="E213" s="277"/>
      <c r="F213" s="277"/>
      <c r="G213" s="277"/>
    </row>
    <row r="214" spans="1:7" ht="331.9" customHeight="1" x14ac:dyDescent="0.15">
      <c r="A214" s="319">
        <v>16</v>
      </c>
      <c r="B214" s="477" t="s">
        <v>458</v>
      </c>
      <c r="C214" s="277" t="s">
        <v>362</v>
      </c>
      <c r="D214" s="553"/>
      <c r="E214" s="277"/>
      <c r="F214" s="277"/>
      <c r="G214" s="277"/>
    </row>
    <row r="215" spans="1:7" x14ac:dyDescent="0.15">
      <c r="A215" s="319"/>
      <c r="B215" s="289"/>
      <c r="C215" s="277" t="s">
        <v>31</v>
      </c>
      <c r="D215" s="280">
        <v>6</v>
      </c>
      <c r="E215" s="475" t="s">
        <v>10</v>
      </c>
      <c r="F215" s="268"/>
      <c r="G215" s="268"/>
    </row>
    <row r="216" spans="1:7" x14ac:dyDescent="0.15">
      <c r="A216" s="319"/>
      <c r="B216" s="289"/>
      <c r="C216" s="277"/>
      <c r="D216" s="553"/>
      <c r="E216" s="277"/>
      <c r="F216" s="277"/>
      <c r="G216" s="277"/>
    </row>
    <row r="217" spans="1:7" ht="104.25" x14ac:dyDescent="0.15">
      <c r="A217" s="269">
        <v>17</v>
      </c>
      <c r="B217" s="477" t="s">
        <v>459</v>
      </c>
      <c r="C217" s="277" t="s">
        <v>221</v>
      </c>
      <c r="D217" s="553"/>
      <c r="E217" s="277"/>
      <c r="F217" s="277"/>
      <c r="G217" s="277"/>
    </row>
    <row r="218" spans="1:7" x14ac:dyDescent="0.15">
      <c r="B218" s="347" t="s">
        <v>223</v>
      </c>
      <c r="C218" s="289"/>
      <c r="D218" s="553"/>
      <c r="E218" s="307"/>
      <c r="F218" s="307"/>
      <c r="G218" s="307"/>
    </row>
    <row r="219" spans="1:7" x14ac:dyDescent="0.15">
      <c r="C219" s="277"/>
      <c r="D219" s="280">
        <v>181.41</v>
      </c>
      <c r="E219" s="475" t="s">
        <v>10</v>
      </c>
      <c r="F219" s="283"/>
      <c r="G219" s="268"/>
    </row>
    <row r="220" spans="1:7" x14ac:dyDescent="0.15">
      <c r="C220" s="277"/>
      <c r="E220" s="274"/>
      <c r="F220" s="274"/>
      <c r="G220" s="274"/>
    </row>
    <row r="221" spans="1:7" ht="93" x14ac:dyDescent="0.15">
      <c r="A221" s="269">
        <v>18</v>
      </c>
      <c r="B221" s="477" t="s">
        <v>460</v>
      </c>
      <c r="C221" s="277" t="s">
        <v>218</v>
      </c>
      <c r="D221" s="553"/>
      <c r="E221" s="277"/>
      <c r="F221" s="277"/>
      <c r="G221" s="277"/>
    </row>
    <row r="222" spans="1:7" x14ac:dyDescent="0.15">
      <c r="A222" s="319"/>
      <c r="B222" s="289" t="s">
        <v>220</v>
      </c>
      <c r="C222" s="289"/>
      <c r="D222" s="553"/>
      <c r="E222" s="277"/>
      <c r="F222" s="277"/>
      <c r="G222" s="277"/>
    </row>
    <row r="223" spans="1:7" x14ac:dyDescent="0.15">
      <c r="C223" s="277"/>
      <c r="D223" s="280">
        <v>38.61</v>
      </c>
      <c r="E223" s="282" t="s">
        <v>10</v>
      </c>
      <c r="F223" s="283"/>
      <c r="G223" s="268"/>
    </row>
    <row r="224" spans="1:7" x14ac:dyDescent="0.15">
      <c r="C224" s="277"/>
      <c r="E224" s="274"/>
      <c r="F224" s="274"/>
      <c r="G224" s="274"/>
    </row>
    <row r="225" spans="1:7" ht="115.5" x14ac:dyDescent="0.15">
      <c r="A225" s="269">
        <v>19</v>
      </c>
      <c r="B225" s="477" t="s">
        <v>461</v>
      </c>
      <c r="C225" s="277" t="s">
        <v>233</v>
      </c>
      <c r="D225" s="553"/>
      <c r="E225" s="277"/>
      <c r="F225" s="277"/>
      <c r="G225" s="277"/>
    </row>
    <row r="226" spans="1:7" x14ac:dyDescent="0.15">
      <c r="C226" s="277"/>
      <c r="D226" s="280">
        <v>139.91</v>
      </c>
      <c r="E226" s="475" t="s">
        <v>10</v>
      </c>
      <c r="F226" s="283"/>
      <c r="G226" s="268"/>
    </row>
    <row r="227" spans="1:7" x14ac:dyDescent="0.15">
      <c r="C227" s="277"/>
      <c r="E227" s="274"/>
      <c r="F227" s="274"/>
      <c r="G227" s="274"/>
    </row>
    <row r="228" spans="1:7" ht="69.75" x14ac:dyDescent="0.15">
      <c r="A228" s="308">
        <v>20</v>
      </c>
      <c r="B228" s="477" t="s">
        <v>462</v>
      </c>
      <c r="C228" s="277" t="s">
        <v>354</v>
      </c>
      <c r="D228" s="553"/>
      <c r="E228" s="277"/>
      <c r="F228" s="277"/>
      <c r="G228" s="277"/>
    </row>
    <row r="229" spans="1:7" x14ac:dyDescent="0.15">
      <c r="B229" s="347" t="s">
        <v>226</v>
      </c>
      <c r="C229" s="289"/>
      <c r="D229" s="553"/>
      <c r="E229" s="277"/>
      <c r="F229" s="277"/>
      <c r="G229" s="277"/>
    </row>
    <row r="230" spans="1:7" x14ac:dyDescent="0.15">
      <c r="C230" s="277"/>
      <c r="D230" s="280">
        <v>168.52</v>
      </c>
      <c r="E230" s="475" t="s">
        <v>10</v>
      </c>
      <c r="F230" s="283"/>
      <c r="G230" s="268"/>
    </row>
    <row r="231" spans="1:7" x14ac:dyDescent="0.15">
      <c r="C231" s="277"/>
      <c r="E231" s="274"/>
      <c r="F231" s="274"/>
      <c r="G231" s="274"/>
    </row>
    <row r="232" spans="1:7" ht="69.75" x14ac:dyDescent="0.15">
      <c r="A232" s="308">
        <v>21</v>
      </c>
      <c r="B232" s="477" t="s">
        <v>463</v>
      </c>
      <c r="C232" s="277" t="s">
        <v>224</v>
      </c>
      <c r="D232" s="553"/>
      <c r="E232" s="277"/>
      <c r="F232" s="277"/>
      <c r="G232" s="277"/>
    </row>
    <row r="233" spans="1:7" x14ac:dyDescent="0.15">
      <c r="C233" s="277"/>
      <c r="D233" s="280">
        <v>45.46</v>
      </c>
      <c r="E233" s="282" t="s">
        <v>10</v>
      </c>
      <c r="F233" s="283"/>
      <c r="G233" s="268"/>
    </row>
    <row r="234" spans="1:7" x14ac:dyDescent="0.15">
      <c r="C234" s="281"/>
      <c r="D234" s="557"/>
      <c r="E234" s="272"/>
      <c r="F234" s="272"/>
      <c r="G234" s="272"/>
    </row>
    <row r="235" spans="1:7" ht="24" x14ac:dyDescent="0.15">
      <c r="A235" s="269" t="s">
        <v>497</v>
      </c>
      <c r="C235" s="277" t="s">
        <v>498</v>
      </c>
      <c r="D235" s="280">
        <v>26</v>
      </c>
      <c r="E235" s="282" t="s">
        <v>503</v>
      </c>
      <c r="F235" s="283"/>
      <c r="G235" s="268"/>
    </row>
    <row r="236" spans="1:7" x14ac:dyDescent="0.15">
      <c r="C236" s="277"/>
      <c r="D236" s="557"/>
      <c r="E236" s="272"/>
      <c r="F236" s="272"/>
      <c r="G236" s="272"/>
    </row>
    <row r="237" spans="1:7" ht="24" x14ac:dyDescent="0.15">
      <c r="A237" s="269" t="s">
        <v>499</v>
      </c>
      <c r="C237" s="277" t="s">
        <v>500</v>
      </c>
      <c r="D237" s="280" t="s">
        <v>504</v>
      </c>
      <c r="E237" s="282" t="s">
        <v>503</v>
      </c>
      <c r="F237" s="283"/>
      <c r="G237" s="268"/>
    </row>
    <row r="238" spans="1:7" x14ac:dyDescent="0.15">
      <c r="C238" s="277"/>
      <c r="D238" s="557"/>
      <c r="E238" s="272"/>
      <c r="F238" s="272"/>
      <c r="G238" s="272"/>
    </row>
    <row r="239" spans="1:7" ht="24" x14ac:dyDescent="0.15">
      <c r="A239" s="269" t="s">
        <v>499</v>
      </c>
      <c r="C239" s="277" t="s">
        <v>501</v>
      </c>
      <c r="D239" s="280" t="s">
        <v>504</v>
      </c>
      <c r="E239" s="282" t="s">
        <v>503</v>
      </c>
      <c r="F239" s="283"/>
      <c r="G239" s="268"/>
    </row>
    <row r="240" spans="1:7" x14ac:dyDescent="0.15">
      <c r="C240" s="277"/>
      <c r="D240" s="557"/>
      <c r="E240" s="272"/>
      <c r="F240" s="272"/>
      <c r="G240" s="272"/>
    </row>
    <row r="241" spans="1:7" ht="24" x14ac:dyDescent="0.15">
      <c r="A241" s="269" t="s">
        <v>499</v>
      </c>
      <c r="C241" s="277" t="s">
        <v>502</v>
      </c>
      <c r="D241" s="280" t="s">
        <v>504</v>
      </c>
      <c r="E241" s="282" t="s">
        <v>503</v>
      </c>
      <c r="F241" s="283"/>
      <c r="G241" s="268"/>
    </row>
    <row r="242" spans="1:7" x14ac:dyDescent="0.15">
      <c r="C242" s="277"/>
      <c r="E242" s="274"/>
      <c r="F242" s="274"/>
      <c r="G242" s="274"/>
    </row>
    <row r="243" spans="1:7" ht="93" x14ac:dyDescent="0.15">
      <c r="A243" s="269">
        <v>22</v>
      </c>
      <c r="B243" s="477" t="s">
        <v>464</v>
      </c>
      <c r="C243" s="277" t="s">
        <v>488</v>
      </c>
      <c r="D243" s="553"/>
      <c r="E243" s="277"/>
      <c r="F243" s="277"/>
      <c r="G243" s="277"/>
    </row>
    <row r="244" spans="1:7" x14ac:dyDescent="0.15">
      <c r="C244" s="277"/>
      <c r="D244" s="280">
        <v>5.09</v>
      </c>
      <c r="E244" s="475" t="s">
        <v>10</v>
      </c>
      <c r="F244" s="283"/>
      <c r="G244" s="268"/>
    </row>
    <row r="245" spans="1:7" ht="207.75" x14ac:dyDescent="0.15">
      <c r="A245" s="269">
        <v>23</v>
      </c>
      <c r="B245" s="477" t="s">
        <v>852</v>
      </c>
      <c r="C245" s="277" t="s">
        <v>231</v>
      </c>
      <c r="D245" s="553"/>
      <c r="E245" s="277"/>
      <c r="F245" s="277"/>
      <c r="G245" s="277"/>
    </row>
    <row r="246" spans="1:7" x14ac:dyDescent="0.15">
      <c r="C246" s="277"/>
      <c r="D246" s="280">
        <v>41.17</v>
      </c>
      <c r="E246" s="475" t="s">
        <v>10</v>
      </c>
      <c r="F246" s="283"/>
      <c r="G246" s="268"/>
    </row>
    <row r="247" spans="1:7" x14ac:dyDescent="0.15">
      <c r="C247" s="277"/>
      <c r="E247" s="274"/>
      <c r="F247" s="274"/>
      <c r="G247" s="274"/>
    </row>
    <row r="248" spans="1:7" ht="173.25" x14ac:dyDescent="0.15">
      <c r="A248" s="269">
        <v>24</v>
      </c>
      <c r="B248" s="477" t="s">
        <v>853</v>
      </c>
      <c r="C248" s="277" t="s">
        <v>355</v>
      </c>
      <c r="D248" s="553"/>
      <c r="E248" s="277"/>
      <c r="F248" s="277"/>
      <c r="G248" s="277"/>
    </row>
    <row r="249" spans="1:7" x14ac:dyDescent="0.15">
      <c r="C249" s="277"/>
      <c r="D249" s="280">
        <v>21</v>
      </c>
      <c r="E249" s="282" t="s">
        <v>10</v>
      </c>
      <c r="F249" s="283"/>
      <c r="G249" s="268"/>
    </row>
    <row r="250" spans="1:7" x14ac:dyDescent="0.15">
      <c r="C250" s="277"/>
      <c r="E250" s="274"/>
      <c r="F250" s="274"/>
      <c r="G250" s="274"/>
    </row>
    <row r="251" spans="1:7" ht="71.25" x14ac:dyDescent="0.15">
      <c r="A251" s="269">
        <v>25</v>
      </c>
      <c r="B251" s="477" t="s">
        <v>854</v>
      </c>
      <c r="C251" s="277" t="s">
        <v>236</v>
      </c>
      <c r="D251" s="553"/>
      <c r="E251" s="277"/>
      <c r="F251" s="277"/>
      <c r="G251" s="277"/>
    </row>
    <row r="252" spans="1:7" x14ac:dyDescent="0.15">
      <c r="C252" s="277"/>
      <c r="D252" s="280">
        <v>21</v>
      </c>
      <c r="E252" s="475" t="s">
        <v>10</v>
      </c>
      <c r="F252" s="283"/>
      <c r="G252" s="268"/>
    </row>
    <row r="253" spans="1:7" x14ac:dyDescent="0.15">
      <c r="C253" s="277"/>
      <c r="E253" s="274"/>
      <c r="F253" s="274"/>
      <c r="G253" s="274"/>
    </row>
    <row r="254" spans="1:7" ht="173.25" x14ac:dyDescent="0.15">
      <c r="A254" s="269">
        <v>26</v>
      </c>
      <c r="B254" s="477" t="s">
        <v>466</v>
      </c>
      <c r="C254" s="277" t="s">
        <v>356</v>
      </c>
      <c r="D254" s="553"/>
      <c r="E254" s="277"/>
      <c r="F254" s="277"/>
      <c r="G254" s="277"/>
    </row>
    <row r="255" spans="1:7" x14ac:dyDescent="0.15">
      <c r="C255" s="281" t="s">
        <v>246</v>
      </c>
      <c r="D255" s="280">
        <v>91.44</v>
      </c>
      <c r="E255" s="475" t="s">
        <v>247</v>
      </c>
      <c r="F255" s="283"/>
      <c r="G255" s="268"/>
    </row>
    <row r="256" spans="1:7" ht="71.25" x14ac:dyDescent="0.15">
      <c r="A256" s="319">
        <v>27</v>
      </c>
      <c r="B256" s="477" t="s">
        <v>465</v>
      </c>
      <c r="C256" s="277" t="s">
        <v>237</v>
      </c>
      <c r="D256" s="553"/>
      <c r="E256" s="277"/>
      <c r="F256" s="277"/>
      <c r="G256" s="277"/>
    </row>
    <row r="257" spans="1:7" x14ac:dyDescent="0.15">
      <c r="A257" s="319"/>
      <c r="B257" s="289"/>
      <c r="C257" s="281"/>
      <c r="D257" s="280">
        <v>38.799999999999997</v>
      </c>
      <c r="E257" s="475" t="s">
        <v>10</v>
      </c>
      <c r="F257" s="310"/>
      <c r="G257" s="310"/>
    </row>
    <row r="258" spans="1:7" x14ac:dyDescent="0.15">
      <c r="A258" s="319"/>
      <c r="B258" s="289"/>
      <c r="C258" s="277"/>
      <c r="D258" s="280">
        <v>667.36</v>
      </c>
      <c r="E258" s="475" t="s">
        <v>44</v>
      </c>
      <c r="F258" s="311"/>
      <c r="G258" s="268"/>
    </row>
    <row r="259" spans="1:7" x14ac:dyDescent="0.15">
      <c r="C259" s="277"/>
      <c r="E259" s="274"/>
      <c r="F259" s="274"/>
      <c r="G259" s="274"/>
    </row>
    <row r="260" spans="1:7" ht="127.5" x14ac:dyDescent="0.15">
      <c r="A260" s="269">
        <v>28</v>
      </c>
      <c r="B260" s="477" t="s">
        <v>467</v>
      </c>
      <c r="C260" s="277" t="s">
        <v>357</v>
      </c>
      <c r="D260" s="553"/>
      <c r="E260" s="277"/>
      <c r="F260" s="277"/>
      <c r="G260" s="277"/>
    </row>
    <row r="261" spans="1:7" x14ac:dyDescent="0.15">
      <c r="C261" s="284" t="s">
        <v>112</v>
      </c>
      <c r="D261" s="554"/>
      <c r="E261" s="274"/>
      <c r="F261" s="274"/>
      <c r="G261" s="274"/>
    </row>
    <row r="262" spans="1:7" x14ac:dyDescent="0.15">
      <c r="C262" s="277"/>
      <c r="D262" s="280">
        <v>11.58</v>
      </c>
      <c r="E262" s="475" t="s">
        <v>889</v>
      </c>
      <c r="F262" s="311"/>
      <c r="G262" s="268"/>
    </row>
    <row r="263" spans="1:7" x14ac:dyDescent="0.15">
      <c r="C263" s="277"/>
      <c r="E263" s="274"/>
      <c r="F263" s="274"/>
      <c r="G263" s="274"/>
    </row>
    <row r="264" spans="1:7" ht="71.25" x14ac:dyDescent="0.15">
      <c r="A264" s="269">
        <v>29</v>
      </c>
      <c r="B264" s="477" t="s">
        <v>468</v>
      </c>
      <c r="C264" s="277" t="s">
        <v>239</v>
      </c>
      <c r="D264" s="553"/>
      <c r="E264" s="277"/>
      <c r="F264" s="277"/>
      <c r="G264" s="277"/>
    </row>
    <row r="265" spans="1:7" x14ac:dyDescent="0.15">
      <c r="C265" s="277"/>
      <c r="D265" s="280">
        <v>0.06</v>
      </c>
      <c r="E265" s="475" t="s">
        <v>116</v>
      </c>
      <c r="F265" s="311"/>
      <c r="G265" s="268"/>
    </row>
    <row r="266" spans="1:7" x14ac:dyDescent="0.15">
      <c r="C266" s="277"/>
      <c r="E266" s="274"/>
      <c r="F266" s="274"/>
      <c r="G266" s="274"/>
    </row>
    <row r="267" spans="1:7" ht="104.25" x14ac:dyDescent="0.15">
      <c r="A267" s="269">
        <v>30</v>
      </c>
      <c r="B267" s="477" t="s">
        <v>469</v>
      </c>
      <c r="C267" s="277" t="s">
        <v>240</v>
      </c>
      <c r="D267" s="553"/>
      <c r="E267" s="277"/>
      <c r="F267" s="277"/>
      <c r="G267" s="277"/>
    </row>
    <row r="268" spans="1:7" x14ac:dyDescent="0.15">
      <c r="C268" s="277"/>
      <c r="D268" s="554">
        <v>4</v>
      </c>
      <c r="E268" s="279" t="s">
        <v>241</v>
      </c>
      <c r="F268" s="311"/>
      <c r="G268" s="268"/>
    </row>
    <row r="269" spans="1:7" x14ac:dyDescent="0.15">
      <c r="C269" s="277"/>
      <c r="E269" s="274"/>
      <c r="F269" s="274"/>
      <c r="G269" s="274"/>
    </row>
    <row r="270" spans="1:7" ht="104.25" x14ac:dyDescent="0.15">
      <c r="A270" s="269">
        <v>31</v>
      </c>
      <c r="B270" s="477" t="s">
        <v>470</v>
      </c>
      <c r="C270" s="277" t="s">
        <v>249</v>
      </c>
      <c r="D270" s="553"/>
      <c r="E270" s="277"/>
      <c r="F270" s="277"/>
      <c r="G270" s="277"/>
    </row>
    <row r="271" spans="1:7" x14ac:dyDescent="0.15">
      <c r="B271" s="347" t="s">
        <v>251</v>
      </c>
      <c r="C271" s="313" t="s">
        <v>250</v>
      </c>
      <c r="D271" s="553"/>
      <c r="E271" s="274"/>
      <c r="F271" s="274"/>
      <c r="G271" s="274"/>
    </row>
    <row r="272" spans="1:7" x14ac:dyDescent="0.15">
      <c r="C272" s="277"/>
      <c r="D272" s="560">
        <v>2.4</v>
      </c>
      <c r="E272" s="475" t="s">
        <v>10</v>
      </c>
      <c r="F272" s="283"/>
      <c r="G272" s="268"/>
    </row>
    <row r="273" spans="1:7" x14ac:dyDescent="0.15">
      <c r="C273" s="277"/>
      <c r="E273" s="274"/>
      <c r="F273" s="274"/>
      <c r="G273" s="274"/>
    </row>
    <row r="274" spans="1:7" ht="71.25" x14ac:dyDescent="0.15">
      <c r="A274" s="269">
        <v>32</v>
      </c>
      <c r="B274" s="477" t="s">
        <v>471</v>
      </c>
      <c r="C274" s="277" t="s">
        <v>347</v>
      </c>
      <c r="D274" s="553"/>
      <c r="E274" s="277"/>
      <c r="F274" s="277"/>
      <c r="G274" s="277"/>
    </row>
    <row r="275" spans="1:7" x14ac:dyDescent="0.15">
      <c r="C275" s="277"/>
      <c r="D275" s="554">
        <v>12</v>
      </c>
      <c r="E275" s="279" t="s">
        <v>241</v>
      </c>
      <c r="F275" s="283"/>
      <c r="G275" s="268"/>
    </row>
    <row r="276" spans="1:7" x14ac:dyDescent="0.15">
      <c r="C276" s="277"/>
      <c r="E276" s="274"/>
      <c r="F276" s="274"/>
      <c r="G276" s="274"/>
    </row>
    <row r="277" spans="1:7" ht="71.25" x14ac:dyDescent="0.15">
      <c r="A277" s="269">
        <v>33</v>
      </c>
      <c r="B277" s="477" t="s">
        <v>472</v>
      </c>
      <c r="C277" s="277" t="s">
        <v>346</v>
      </c>
      <c r="D277" s="553"/>
      <c r="E277" s="277"/>
      <c r="F277" s="277"/>
      <c r="G277" s="277"/>
    </row>
    <row r="278" spans="1:7" x14ac:dyDescent="0.15">
      <c r="C278" s="277"/>
      <c r="D278" s="554">
        <v>8</v>
      </c>
      <c r="E278" s="475" t="s">
        <v>241</v>
      </c>
      <c r="F278" s="268"/>
      <c r="G278" s="268"/>
    </row>
    <row r="279" spans="1:7" x14ac:dyDescent="0.15">
      <c r="C279" s="277"/>
      <c r="E279" s="274"/>
      <c r="F279" s="274"/>
      <c r="G279" s="274"/>
    </row>
    <row r="280" spans="1:7" ht="71.25" x14ac:dyDescent="0.15">
      <c r="A280" s="269">
        <v>34</v>
      </c>
      <c r="B280" s="477" t="s">
        <v>473</v>
      </c>
      <c r="C280" s="277" t="s">
        <v>343</v>
      </c>
      <c r="D280" s="553"/>
      <c r="E280" s="277"/>
      <c r="F280" s="277"/>
      <c r="G280" s="277"/>
    </row>
    <row r="281" spans="1:7" x14ac:dyDescent="0.15">
      <c r="C281" s="277"/>
      <c r="D281" s="554">
        <v>1</v>
      </c>
      <c r="E281" s="279" t="s">
        <v>241</v>
      </c>
      <c r="F281" s="283"/>
      <c r="G281" s="268"/>
    </row>
    <row r="282" spans="1:7" ht="57.75" x14ac:dyDescent="0.15">
      <c r="A282" s="269">
        <v>35</v>
      </c>
      <c r="B282" s="477" t="s">
        <v>483</v>
      </c>
      <c r="C282" s="277" t="s">
        <v>344</v>
      </c>
      <c r="D282" s="553"/>
      <c r="E282" s="277"/>
      <c r="F282" s="277"/>
      <c r="G282" s="277"/>
    </row>
    <row r="283" spans="1:7" x14ac:dyDescent="0.15">
      <c r="C283" s="277"/>
      <c r="D283" s="554">
        <v>1</v>
      </c>
      <c r="E283" s="279" t="s">
        <v>241</v>
      </c>
      <c r="F283" s="283"/>
      <c r="G283" s="268"/>
    </row>
    <row r="284" spans="1:7" x14ac:dyDescent="0.15">
      <c r="C284" s="277"/>
      <c r="E284" s="274"/>
      <c r="F284" s="274"/>
      <c r="G284" s="274"/>
    </row>
    <row r="285" spans="1:7" ht="71.25" x14ac:dyDescent="0.15">
      <c r="A285" s="269">
        <v>36</v>
      </c>
      <c r="B285" s="477" t="s">
        <v>474</v>
      </c>
      <c r="C285" s="277" t="s">
        <v>345</v>
      </c>
      <c r="D285" s="553"/>
      <c r="E285" s="277"/>
      <c r="F285" s="277"/>
      <c r="G285" s="277"/>
    </row>
    <row r="286" spans="1:7" x14ac:dyDescent="0.15">
      <c r="C286" s="277"/>
      <c r="D286" s="554">
        <v>8</v>
      </c>
      <c r="E286" s="279" t="s">
        <v>241</v>
      </c>
      <c r="F286" s="283"/>
      <c r="G286" s="268"/>
    </row>
    <row r="287" spans="1:7" x14ac:dyDescent="0.15">
      <c r="C287" s="277"/>
      <c r="E287" s="274"/>
      <c r="F287" s="274"/>
      <c r="G287" s="274"/>
    </row>
    <row r="288" spans="1:7" ht="219" x14ac:dyDescent="0.15">
      <c r="A288" s="269">
        <v>37</v>
      </c>
      <c r="B288" s="477" t="s">
        <v>475</v>
      </c>
      <c r="C288" s="277" t="s">
        <v>348</v>
      </c>
      <c r="D288" s="553"/>
      <c r="E288" s="277"/>
      <c r="F288" s="277"/>
      <c r="G288" s="277"/>
    </row>
    <row r="289" spans="1:7" x14ac:dyDescent="0.15">
      <c r="C289" s="277"/>
      <c r="D289" s="280">
        <v>38.799999999999997</v>
      </c>
      <c r="E289" s="475" t="s">
        <v>10</v>
      </c>
      <c r="F289" s="283"/>
      <c r="G289" s="268"/>
    </row>
    <row r="290" spans="1:7" x14ac:dyDescent="0.15">
      <c r="C290" s="277"/>
      <c r="E290" s="274"/>
      <c r="F290" s="274"/>
      <c r="G290" s="274"/>
    </row>
    <row r="291" spans="1:7" ht="219" x14ac:dyDescent="0.15">
      <c r="A291" s="269">
        <v>38</v>
      </c>
      <c r="B291" s="477" t="s">
        <v>476</v>
      </c>
      <c r="C291" s="277" t="s">
        <v>361</v>
      </c>
      <c r="D291" s="553"/>
      <c r="E291" s="277"/>
      <c r="F291" s="277"/>
      <c r="G291" s="277"/>
    </row>
    <row r="292" spans="1:7" x14ac:dyDescent="0.15">
      <c r="C292" s="277"/>
      <c r="D292" s="554">
        <v>17.399999999999999</v>
      </c>
      <c r="E292" s="475" t="s">
        <v>257</v>
      </c>
      <c r="F292" s="276"/>
      <c r="G292" s="268"/>
    </row>
    <row r="293" spans="1:7" x14ac:dyDescent="0.15">
      <c r="C293" s="277"/>
      <c r="E293" s="274"/>
      <c r="F293" s="274"/>
      <c r="G293" s="274"/>
    </row>
    <row r="294" spans="1:7" ht="219" x14ac:dyDescent="0.15">
      <c r="A294" s="269">
        <v>39</v>
      </c>
      <c r="B294" s="477" t="s">
        <v>477</v>
      </c>
      <c r="C294" s="277" t="s">
        <v>342</v>
      </c>
      <c r="D294" s="553"/>
      <c r="E294" s="277"/>
      <c r="F294" s="277"/>
      <c r="G294" s="277"/>
    </row>
    <row r="295" spans="1:7" x14ac:dyDescent="0.15">
      <c r="B295" s="347" t="s">
        <v>259</v>
      </c>
      <c r="C295" s="277" t="s">
        <v>258</v>
      </c>
      <c r="D295" s="557">
        <v>7.2</v>
      </c>
      <c r="E295" s="274"/>
      <c r="F295" s="274"/>
      <c r="G295" s="274"/>
    </row>
    <row r="296" spans="1:7" x14ac:dyDescent="0.15">
      <c r="C296" s="277"/>
      <c r="D296" s="280">
        <v>7.2</v>
      </c>
      <c r="E296" s="475" t="s">
        <v>10</v>
      </c>
      <c r="F296" s="283"/>
      <c r="G296" s="268"/>
    </row>
    <row r="297" spans="1:7" x14ac:dyDescent="0.15">
      <c r="C297" s="277"/>
      <c r="E297" s="274"/>
      <c r="F297" s="274"/>
      <c r="G297" s="274"/>
    </row>
    <row r="298" spans="1:7" ht="184.5" x14ac:dyDescent="0.15">
      <c r="A298" s="308">
        <v>40</v>
      </c>
      <c r="B298" s="477" t="s">
        <v>478</v>
      </c>
      <c r="C298" s="277" t="s">
        <v>363</v>
      </c>
      <c r="D298" s="553"/>
      <c r="E298" s="277"/>
      <c r="F298" s="277"/>
      <c r="G298" s="277"/>
    </row>
    <row r="299" spans="1:7" x14ac:dyDescent="0.15">
      <c r="C299" s="277"/>
      <c r="D299" s="561">
        <v>41.93</v>
      </c>
      <c r="E299" s="475" t="s">
        <v>10</v>
      </c>
      <c r="F299" s="283"/>
      <c r="G299" s="268"/>
    </row>
    <row r="300" spans="1:7" ht="57.75" x14ac:dyDescent="0.15">
      <c r="A300" s="269">
        <v>41</v>
      </c>
      <c r="B300" s="477" t="s">
        <v>855</v>
      </c>
      <c r="C300" s="289" t="s">
        <v>115</v>
      </c>
      <c r="D300" s="553"/>
      <c r="E300" s="289"/>
      <c r="F300" s="289"/>
      <c r="G300" s="289"/>
    </row>
    <row r="301" spans="1:7" x14ac:dyDescent="0.15">
      <c r="C301" s="277"/>
      <c r="D301" s="280">
        <v>24.69</v>
      </c>
      <c r="E301" s="273" t="s">
        <v>116</v>
      </c>
      <c r="F301" s="268"/>
      <c r="G301" s="268"/>
    </row>
    <row r="302" spans="1:7" x14ac:dyDescent="0.15">
      <c r="C302" s="281"/>
      <c r="F302" s="269"/>
      <c r="G302" s="269"/>
    </row>
    <row r="303" spans="1:7" x14ac:dyDescent="0.15">
      <c r="C303" s="281"/>
      <c r="F303" s="269"/>
      <c r="G303" s="269"/>
    </row>
    <row r="304" spans="1:7" ht="81" x14ac:dyDescent="0.15">
      <c r="A304" s="269">
        <v>42</v>
      </c>
      <c r="B304" s="477" t="s">
        <v>856</v>
      </c>
      <c r="C304" s="277" t="s">
        <v>506</v>
      </c>
      <c r="D304" s="553"/>
      <c r="E304" s="277"/>
      <c r="F304" s="277"/>
      <c r="G304" s="277"/>
    </row>
    <row r="305" spans="1:7" x14ac:dyDescent="0.15">
      <c r="C305" s="277"/>
      <c r="D305" s="280">
        <v>145.11000000000001</v>
      </c>
      <c r="E305" s="273" t="s">
        <v>400</v>
      </c>
      <c r="F305" s="268"/>
      <c r="G305" s="268"/>
    </row>
    <row r="306" spans="1:7" x14ac:dyDescent="0.15">
      <c r="C306" s="277"/>
      <c r="E306" s="274"/>
      <c r="F306" s="274"/>
      <c r="G306" s="274"/>
    </row>
    <row r="307" spans="1:7" ht="35.25" x14ac:dyDescent="0.15">
      <c r="A307" s="269">
        <v>43</v>
      </c>
      <c r="B307" s="477"/>
      <c r="C307" s="277" t="s">
        <v>507</v>
      </c>
      <c r="D307" s="553"/>
      <c r="E307" s="277"/>
      <c r="F307" s="277"/>
      <c r="G307" s="277"/>
    </row>
    <row r="308" spans="1:7" x14ac:dyDescent="0.15">
      <c r="C308" s="319"/>
      <c r="D308" s="280">
        <v>31.73</v>
      </c>
      <c r="E308" s="273" t="s">
        <v>400</v>
      </c>
      <c r="F308" s="268"/>
      <c r="G308" s="268"/>
    </row>
    <row r="309" spans="1:7" ht="19.5" customHeight="1" x14ac:dyDescent="0.15">
      <c r="C309" s="319"/>
      <c r="F309" s="269"/>
      <c r="G309" s="269"/>
    </row>
    <row r="310" spans="1:7" ht="21.4" customHeight="1" x14ac:dyDescent="0.15">
      <c r="A310" s="909" t="s">
        <v>831</v>
      </c>
      <c r="B310" s="910"/>
      <c r="C310" s="910"/>
      <c r="D310" s="910"/>
      <c r="E310" s="910"/>
      <c r="F310" s="911"/>
      <c r="G310" s="549"/>
    </row>
    <row r="311" spans="1:7" ht="12.75" customHeight="1" x14ac:dyDescent="0.15">
      <c r="A311" s="881"/>
      <c r="B311" s="882"/>
      <c r="C311" s="882"/>
      <c r="D311" s="882"/>
      <c r="E311" s="882"/>
      <c r="F311" s="882"/>
      <c r="G311" s="883"/>
    </row>
    <row r="312" spans="1:7" x14ac:dyDescent="0.15">
      <c r="A312" s="912" t="s">
        <v>296</v>
      </c>
      <c r="B312" s="913"/>
      <c r="C312" s="913"/>
      <c r="D312" s="913"/>
      <c r="E312" s="913"/>
      <c r="F312" s="913"/>
      <c r="G312" s="914"/>
    </row>
    <row r="313" spans="1:7" ht="115.5" x14ac:dyDescent="0.15">
      <c r="A313" s="319">
        <v>1</v>
      </c>
      <c r="B313" s="477" t="s">
        <v>480</v>
      </c>
      <c r="C313" s="277" t="s">
        <v>303</v>
      </c>
      <c r="D313" s="553"/>
      <c r="E313" s="277"/>
      <c r="F313" s="277"/>
      <c r="G313" s="277"/>
    </row>
    <row r="314" spans="1:7" ht="24" x14ac:dyDescent="0.15">
      <c r="A314" s="319"/>
      <c r="B314" s="289" t="s">
        <v>62</v>
      </c>
      <c r="C314" s="277" t="s">
        <v>61</v>
      </c>
      <c r="D314" s="553"/>
      <c r="E314" s="277"/>
      <c r="F314" s="277"/>
      <c r="G314" s="277"/>
    </row>
    <row r="315" spans="1:7" x14ac:dyDescent="0.15">
      <c r="A315" s="319"/>
      <c r="B315" s="289"/>
      <c r="C315" s="278" t="s">
        <v>63</v>
      </c>
      <c r="D315" s="557"/>
      <c r="E315" s="278"/>
      <c r="F315" s="278"/>
      <c r="G315" s="278"/>
    </row>
    <row r="316" spans="1:7" x14ac:dyDescent="0.15">
      <c r="A316" s="319"/>
      <c r="B316" s="289"/>
      <c r="C316" s="277"/>
      <c r="D316" s="280">
        <v>1.51</v>
      </c>
      <c r="E316" s="273" t="s">
        <v>9</v>
      </c>
      <c r="F316" s="268"/>
      <c r="G316" s="268"/>
    </row>
    <row r="317" spans="1:7" ht="150" x14ac:dyDescent="0.15">
      <c r="A317" s="319">
        <v>2</v>
      </c>
      <c r="B317" s="477" t="s">
        <v>481</v>
      </c>
      <c r="C317" s="277" t="s">
        <v>111</v>
      </c>
      <c r="D317" s="553"/>
      <c r="E317" s="277"/>
      <c r="F317" s="277"/>
      <c r="G317" s="277"/>
    </row>
    <row r="318" spans="1:7" x14ac:dyDescent="0.15">
      <c r="A318" s="319"/>
      <c r="B318" s="289"/>
      <c r="C318" s="277"/>
      <c r="D318" s="280">
        <v>6.24</v>
      </c>
      <c r="E318" s="287" t="s">
        <v>9</v>
      </c>
      <c r="F318" s="321"/>
      <c r="G318" s="321"/>
    </row>
    <row r="319" spans="1:7" ht="58.5" x14ac:dyDescent="0.15">
      <c r="A319" s="319"/>
      <c r="B319" s="289"/>
      <c r="C319" s="277" t="s">
        <v>408</v>
      </c>
      <c r="D319" s="553"/>
      <c r="E319" s="277"/>
      <c r="F319" s="277"/>
      <c r="G319" s="277"/>
    </row>
    <row r="320" spans="1:7" x14ac:dyDescent="0.15">
      <c r="A320" s="319"/>
      <c r="B320" s="289"/>
      <c r="C320" s="277"/>
      <c r="D320" s="280">
        <v>82.89</v>
      </c>
      <c r="E320" s="287" t="s">
        <v>400</v>
      </c>
      <c r="F320" s="321"/>
      <c r="G320" s="321"/>
    </row>
    <row r="321" spans="1:7" x14ac:dyDescent="0.15">
      <c r="A321" s="319"/>
      <c r="B321" s="289"/>
      <c r="C321" s="277"/>
      <c r="D321" s="553"/>
      <c r="E321" s="277"/>
      <c r="F321" s="277"/>
      <c r="G321" s="277"/>
    </row>
    <row r="322" spans="1:7" x14ac:dyDescent="0.15">
      <c r="A322" s="319"/>
      <c r="B322" s="289"/>
      <c r="C322" s="284" t="s">
        <v>884</v>
      </c>
      <c r="D322" s="280">
        <v>3.29</v>
      </c>
      <c r="E322" s="287" t="s">
        <v>9</v>
      </c>
      <c r="F322" s="321"/>
      <c r="G322" s="321"/>
    </row>
    <row r="323" spans="1:7" x14ac:dyDescent="0.15">
      <c r="A323" s="319"/>
      <c r="B323" s="289"/>
      <c r="C323" s="277"/>
      <c r="D323" s="557"/>
      <c r="E323" s="278"/>
      <c r="F323" s="278"/>
      <c r="G323" s="278"/>
    </row>
    <row r="324" spans="1:7" ht="69.75" x14ac:dyDescent="0.15">
      <c r="A324" s="319"/>
      <c r="B324" s="289"/>
      <c r="C324" s="278" t="s">
        <v>409</v>
      </c>
      <c r="D324" s="557"/>
      <c r="E324" s="278"/>
      <c r="F324" s="278"/>
      <c r="G324" s="278"/>
    </row>
    <row r="325" spans="1:7" x14ac:dyDescent="0.15">
      <c r="A325" s="319"/>
      <c r="B325" s="289"/>
      <c r="C325" s="277"/>
      <c r="D325" s="280">
        <v>47.32</v>
      </c>
      <c r="E325" s="287" t="s">
        <v>400</v>
      </c>
      <c r="F325" s="321"/>
      <c r="G325" s="321"/>
    </row>
    <row r="326" spans="1:7" x14ac:dyDescent="0.15">
      <c r="A326" s="319"/>
      <c r="B326" s="289"/>
      <c r="C326" s="277"/>
      <c r="D326" s="557"/>
      <c r="E326" s="278"/>
      <c r="F326" s="278"/>
      <c r="G326" s="278"/>
    </row>
    <row r="327" spans="1:7" x14ac:dyDescent="0.15">
      <c r="A327" s="319"/>
      <c r="B327" s="289"/>
      <c r="C327" s="284" t="s">
        <v>15</v>
      </c>
      <c r="D327" s="554"/>
      <c r="E327" s="278"/>
      <c r="F327" s="278"/>
      <c r="G327" s="278"/>
    </row>
    <row r="328" spans="1:7" x14ac:dyDescent="0.15">
      <c r="A328" s="319"/>
      <c r="B328" s="289"/>
      <c r="C328" s="277"/>
      <c r="D328" s="280">
        <v>27.2</v>
      </c>
      <c r="E328" s="287" t="s">
        <v>9</v>
      </c>
      <c r="F328" s="321"/>
      <c r="G328" s="321"/>
    </row>
    <row r="329" spans="1:7" x14ac:dyDescent="0.15">
      <c r="A329" s="319"/>
      <c r="B329" s="289"/>
      <c r="C329" s="277"/>
      <c r="D329" s="557"/>
      <c r="E329" s="278"/>
      <c r="F329" s="278"/>
      <c r="G329" s="278"/>
    </row>
    <row r="330" spans="1:7" ht="69.75" x14ac:dyDescent="0.15">
      <c r="A330" s="319"/>
      <c r="B330" s="289"/>
      <c r="C330" s="278" t="s">
        <v>409</v>
      </c>
      <c r="D330" s="557"/>
      <c r="E330" s="278"/>
      <c r="F330" s="278"/>
      <c r="G330" s="278"/>
    </row>
    <row r="331" spans="1:7" x14ac:dyDescent="0.15">
      <c r="A331" s="319"/>
      <c r="B331" s="289"/>
      <c r="C331" s="277"/>
      <c r="D331" s="280">
        <v>190.53</v>
      </c>
      <c r="E331" s="287" t="s">
        <v>400</v>
      </c>
      <c r="F331" s="321"/>
      <c r="G331" s="321"/>
    </row>
    <row r="332" spans="1:7" x14ac:dyDescent="0.15">
      <c r="A332" s="319"/>
      <c r="B332" s="289"/>
      <c r="C332" s="277"/>
      <c r="D332" s="553"/>
      <c r="E332" s="277"/>
      <c r="F332" s="277"/>
      <c r="G332" s="277"/>
    </row>
    <row r="333" spans="1:7" x14ac:dyDescent="0.15">
      <c r="A333" s="319"/>
      <c r="B333" s="289"/>
      <c r="C333" s="284" t="s">
        <v>17</v>
      </c>
      <c r="D333" s="554"/>
      <c r="E333" s="278"/>
      <c r="F333" s="278"/>
      <c r="G333" s="278"/>
    </row>
    <row r="334" spans="1:7" x14ac:dyDescent="0.15">
      <c r="A334" s="319"/>
      <c r="B334" s="289"/>
      <c r="C334" s="277"/>
      <c r="D334" s="280">
        <v>32.06</v>
      </c>
      <c r="E334" s="287" t="s">
        <v>9</v>
      </c>
      <c r="F334" s="321"/>
      <c r="G334" s="321"/>
    </row>
    <row r="335" spans="1:7" x14ac:dyDescent="0.15">
      <c r="A335" s="319"/>
      <c r="B335" s="289"/>
      <c r="C335" s="277"/>
      <c r="D335" s="553"/>
      <c r="E335" s="277"/>
      <c r="F335" s="277"/>
      <c r="G335" s="277"/>
    </row>
    <row r="336" spans="1:7" ht="81" x14ac:dyDescent="0.15">
      <c r="A336" s="319"/>
      <c r="B336" s="289"/>
      <c r="C336" s="320" t="s">
        <v>414</v>
      </c>
      <c r="D336" s="553"/>
      <c r="E336" s="277"/>
      <c r="F336" s="277"/>
      <c r="G336" s="277"/>
    </row>
    <row r="337" spans="1:7" x14ac:dyDescent="0.15">
      <c r="A337" s="319"/>
      <c r="B337" s="289"/>
      <c r="C337" s="277"/>
      <c r="D337" s="554">
        <v>213.66</v>
      </c>
      <c r="E337" s="287" t="s">
        <v>400</v>
      </c>
      <c r="F337" s="277"/>
      <c r="G337" s="277"/>
    </row>
    <row r="338" spans="1:7" x14ac:dyDescent="0.15">
      <c r="A338" s="319"/>
      <c r="B338" s="289"/>
      <c r="C338" s="287" t="s">
        <v>34</v>
      </c>
      <c r="D338" s="280"/>
      <c r="E338" s="278"/>
      <c r="F338" s="278"/>
      <c r="G338" s="278"/>
    </row>
    <row r="339" spans="1:7" x14ac:dyDescent="0.15">
      <c r="A339" s="319"/>
      <c r="B339" s="289"/>
      <c r="C339" s="277"/>
      <c r="D339" s="280">
        <v>2.88</v>
      </c>
      <c r="E339" s="287" t="s">
        <v>9</v>
      </c>
      <c r="F339" s="321"/>
      <c r="G339" s="321"/>
    </row>
    <row r="340" spans="1:7" x14ac:dyDescent="0.15">
      <c r="A340" s="319"/>
      <c r="B340" s="289"/>
      <c r="C340" s="277"/>
      <c r="D340" s="557"/>
      <c r="E340" s="278"/>
      <c r="F340" s="278"/>
      <c r="G340" s="278"/>
    </row>
    <row r="341" spans="1:7" ht="58.5" x14ac:dyDescent="0.15">
      <c r="A341" s="319"/>
      <c r="B341" s="289"/>
      <c r="C341" s="277" t="s">
        <v>415</v>
      </c>
      <c r="D341" s="553"/>
      <c r="E341" s="277"/>
      <c r="F341" s="277"/>
      <c r="G341" s="277"/>
    </row>
    <row r="342" spans="1:7" x14ac:dyDescent="0.15">
      <c r="A342" s="319"/>
      <c r="B342" s="289"/>
      <c r="C342" s="277"/>
      <c r="D342" s="280">
        <v>16.43</v>
      </c>
      <c r="E342" s="287" t="s">
        <v>400</v>
      </c>
      <c r="F342" s="321"/>
      <c r="G342" s="321"/>
    </row>
    <row r="343" spans="1:7" x14ac:dyDescent="0.15">
      <c r="A343" s="319"/>
      <c r="B343" s="289"/>
      <c r="C343" s="277"/>
      <c r="E343" s="277"/>
      <c r="F343" s="277"/>
      <c r="G343" s="321"/>
    </row>
    <row r="344" spans="1:7" ht="81" x14ac:dyDescent="0.15">
      <c r="A344" s="319">
        <v>3</v>
      </c>
      <c r="B344" s="477" t="s">
        <v>447</v>
      </c>
      <c r="C344" s="277" t="s">
        <v>494</v>
      </c>
      <c r="D344" s="553"/>
      <c r="E344" s="277"/>
      <c r="F344" s="277"/>
      <c r="G344" s="277"/>
    </row>
    <row r="345" spans="1:7" x14ac:dyDescent="0.15">
      <c r="A345" s="319"/>
      <c r="B345" s="289"/>
      <c r="C345" s="277"/>
      <c r="D345" s="280">
        <v>8.93</v>
      </c>
      <c r="E345" s="284" t="s">
        <v>73</v>
      </c>
      <c r="F345" s="321"/>
      <c r="G345" s="321"/>
    </row>
    <row r="346" spans="1:7" x14ac:dyDescent="0.15">
      <c r="A346" s="319"/>
      <c r="B346" s="289"/>
      <c r="C346" s="277"/>
      <c r="D346" s="553"/>
      <c r="E346" s="277"/>
      <c r="F346" s="277"/>
      <c r="G346" s="277"/>
    </row>
    <row r="347" spans="1:7" ht="93" x14ac:dyDescent="0.15">
      <c r="A347" s="319">
        <v>4</v>
      </c>
      <c r="B347" s="477" t="s">
        <v>844</v>
      </c>
      <c r="C347" s="277" t="s">
        <v>118</v>
      </c>
      <c r="D347" s="553"/>
      <c r="E347" s="277"/>
      <c r="F347" s="277"/>
      <c r="G347" s="277"/>
    </row>
    <row r="348" spans="1:7" x14ac:dyDescent="0.15">
      <c r="A348" s="319"/>
      <c r="B348" s="289"/>
      <c r="C348" s="284" t="s">
        <v>42</v>
      </c>
      <c r="D348" s="554"/>
      <c r="E348" s="278"/>
      <c r="F348" s="278"/>
      <c r="G348" s="278"/>
    </row>
    <row r="349" spans="1:7" x14ac:dyDescent="0.15">
      <c r="A349" s="319"/>
      <c r="B349" s="289"/>
      <c r="C349" s="277"/>
      <c r="D349" s="280">
        <v>144.75</v>
      </c>
      <c r="E349" s="284" t="s">
        <v>10</v>
      </c>
      <c r="F349" s="321"/>
      <c r="G349" s="321"/>
    </row>
    <row r="350" spans="1:7" x14ac:dyDescent="0.15">
      <c r="A350" s="319"/>
      <c r="B350" s="289"/>
      <c r="C350" s="277"/>
      <c r="D350" s="553"/>
      <c r="E350" s="277"/>
      <c r="F350" s="277"/>
      <c r="G350" s="277"/>
    </row>
    <row r="351" spans="1:7" ht="93" x14ac:dyDescent="0.15">
      <c r="A351" s="319">
        <v>5</v>
      </c>
      <c r="B351" s="477" t="s">
        <v>448</v>
      </c>
      <c r="C351" s="277" t="s">
        <v>128</v>
      </c>
      <c r="D351" s="553"/>
      <c r="E351" s="277"/>
      <c r="F351" s="277"/>
      <c r="G351" s="277"/>
    </row>
    <row r="352" spans="1:7" x14ac:dyDescent="0.15">
      <c r="A352" s="319"/>
      <c r="B352" s="289"/>
      <c r="C352" s="287" t="s">
        <v>84</v>
      </c>
      <c r="D352" s="280"/>
      <c r="E352" s="277"/>
      <c r="F352" s="277"/>
      <c r="G352" s="277"/>
    </row>
    <row r="353" spans="1:7" x14ac:dyDescent="0.15">
      <c r="A353" s="319"/>
      <c r="B353" s="289"/>
      <c r="C353" s="277"/>
      <c r="D353" s="280">
        <v>41.02</v>
      </c>
      <c r="E353" s="284" t="s">
        <v>10</v>
      </c>
      <c r="F353" s="321"/>
      <c r="G353" s="321"/>
    </row>
    <row r="354" spans="1:7" x14ac:dyDescent="0.15">
      <c r="A354" s="319"/>
      <c r="B354" s="289"/>
      <c r="C354" s="277"/>
      <c r="D354" s="553"/>
      <c r="E354" s="277"/>
      <c r="F354" s="277"/>
      <c r="G354" s="277"/>
    </row>
    <row r="355" spans="1:7" ht="93" x14ac:dyDescent="0.15">
      <c r="A355" s="319">
        <v>6</v>
      </c>
      <c r="B355" s="477" t="s">
        <v>449</v>
      </c>
      <c r="C355" s="277" t="s">
        <v>131</v>
      </c>
      <c r="D355" s="553"/>
      <c r="E355" s="277"/>
      <c r="F355" s="277"/>
      <c r="G355" s="277"/>
    </row>
    <row r="356" spans="1:7" x14ac:dyDescent="0.15">
      <c r="A356" s="319"/>
      <c r="B356" s="289"/>
      <c r="C356" s="284" t="s">
        <v>165</v>
      </c>
      <c r="D356" s="554"/>
      <c r="E356" s="277"/>
      <c r="F356" s="277"/>
      <c r="G356" s="277"/>
    </row>
    <row r="357" spans="1:7" x14ac:dyDescent="0.15">
      <c r="A357" s="319"/>
      <c r="B357" s="289"/>
      <c r="C357" s="277"/>
      <c r="D357" s="280">
        <v>10.44</v>
      </c>
      <c r="E357" s="284" t="s">
        <v>10</v>
      </c>
      <c r="F357" s="321"/>
      <c r="G357" s="321"/>
    </row>
    <row r="358" spans="1:7" x14ac:dyDescent="0.15">
      <c r="A358" s="319"/>
      <c r="B358" s="289"/>
      <c r="C358" s="277"/>
      <c r="D358" s="553"/>
      <c r="E358" s="277"/>
      <c r="F358" s="277"/>
      <c r="G358" s="277"/>
    </row>
    <row r="359" spans="1:7" ht="69.75" x14ac:dyDescent="0.15">
      <c r="A359" s="319">
        <v>7</v>
      </c>
      <c r="B359" s="477" t="s">
        <v>450</v>
      </c>
      <c r="C359" s="277" t="s">
        <v>510</v>
      </c>
      <c r="D359" s="553"/>
      <c r="E359" s="277"/>
      <c r="F359" s="277"/>
      <c r="G359" s="277"/>
    </row>
    <row r="360" spans="1:7" x14ac:dyDescent="0.15">
      <c r="A360" s="319"/>
      <c r="B360" s="289"/>
      <c r="C360" s="277"/>
      <c r="D360" s="280">
        <v>224.5</v>
      </c>
      <c r="E360" s="284" t="s">
        <v>10</v>
      </c>
      <c r="F360" s="321"/>
      <c r="G360" s="321"/>
    </row>
    <row r="361" spans="1:7" x14ac:dyDescent="0.15">
      <c r="A361" s="319"/>
      <c r="B361" s="289"/>
      <c r="C361" s="277"/>
      <c r="D361" s="553"/>
      <c r="E361" s="277"/>
      <c r="F361" s="277"/>
      <c r="G361" s="277"/>
    </row>
    <row r="362" spans="1:7" ht="69.75" x14ac:dyDescent="0.15">
      <c r="A362" s="319">
        <v>8</v>
      </c>
      <c r="B362" s="477" t="s">
        <v>450</v>
      </c>
      <c r="C362" s="277" t="s">
        <v>202</v>
      </c>
      <c r="D362" s="553"/>
      <c r="E362" s="277"/>
      <c r="F362" s="277"/>
      <c r="G362" s="277"/>
    </row>
    <row r="363" spans="1:7" x14ac:dyDescent="0.15">
      <c r="A363" s="319"/>
      <c r="B363" s="289"/>
      <c r="C363" s="277"/>
      <c r="D363" s="280">
        <v>552.25</v>
      </c>
      <c r="E363" s="284" t="s">
        <v>10</v>
      </c>
      <c r="F363" s="310"/>
      <c r="G363" s="321"/>
    </row>
    <row r="364" spans="1:7" x14ac:dyDescent="0.15">
      <c r="A364" s="319"/>
      <c r="B364" s="289"/>
      <c r="C364" s="277"/>
      <c r="D364" s="553"/>
      <c r="E364" s="277"/>
      <c r="F364" s="277"/>
      <c r="G364" s="277"/>
    </row>
    <row r="365" spans="1:7" ht="69.75" x14ac:dyDescent="0.15">
      <c r="A365" s="319">
        <v>9</v>
      </c>
      <c r="B365" s="477" t="s">
        <v>451</v>
      </c>
      <c r="C365" s="277" t="s">
        <v>205</v>
      </c>
      <c r="D365" s="553"/>
      <c r="E365" s="277"/>
      <c r="F365" s="277"/>
      <c r="G365" s="277"/>
    </row>
    <row r="366" spans="1:7" x14ac:dyDescent="0.15">
      <c r="A366" s="319"/>
      <c r="B366" s="289"/>
      <c r="C366" s="284" t="s">
        <v>211</v>
      </c>
      <c r="D366" s="554"/>
      <c r="E366" s="277"/>
      <c r="F366" s="277"/>
      <c r="G366" s="277"/>
    </row>
    <row r="367" spans="1:7" x14ac:dyDescent="0.15">
      <c r="A367" s="319"/>
      <c r="B367" s="289"/>
      <c r="C367" s="277"/>
      <c r="D367" s="280">
        <v>370.49</v>
      </c>
      <c r="E367" s="284" t="s">
        <v>10</v>
      </c>
      <c r="F367" s="321"/>
      <c r="G367" s="321"/>
    </row>
    <row r="368" spans="1:7" x14ac:dyDescent="0.15">
      <c r="A368" s="319"/>
      <c r="B368" s="289"/>
      <c r="C368" s="277"/>
      <c r="D368" s="553"/>
      <c r="E368" s="277"/>
      <c r="F368" s="277"/>
      <c r="G368" s="277"/>
    </row>
    <row r="369" spans="1:7" ht="93" x14ac:dyDescent="0.15">
      <c r="A369" s="319">
        <v>10</v>
      </c>
      <c r="B369" s="477" t="s">
        <v>452</v>
      </c>
      <c r="C369" s="277" t="s">
        <v>212</v>
      </c>
      <c r="D369" s="553"/>
      <c r="E369" s="277"/>
      <c r="F369" s="277"/>
      <c r="G369" s="277"/>
    </row>
    <row r="370" spans="1:7" x14ac:dyDescent="0.15">
      <c r="A370" s="319"/>
      <c r="B370" s="289"/>
      <c r="C370" s="277"/>
      <c r="D370" s="280">
        <v>461.85</v>
      </c>
      <c r="E370" s="284" t="s">
        <v>10</v>
      </c>
      <c r="F370" s="321"/>
      <c r="G370" s="321"/>
    </row>
    <row r="371" spans="1:7" x14ac:dyDescent="0.15">
      <c r="A371" s="319"/>
      <c r="B371" s="289"/>
      <c r="C371" s="277"/>
      <c r="D371" s="553"/>
      <c r="E371" s="277"/>
      <c r="F371" s="277"/>
      <c r="G371" s="277"/>
    </row>
    <row r="372" spans="1:7" ht="150" x14ac:dyDescent="0.15">
      <c r="A372" s="319">
        <v>11</v>
      </c>
      <c r="B372" s="477" t="s">
        <v>453</v>
      </c>
      <c r="C372" s="277" t="s">
        <v>213</v>
      </c>
      <c r="D372" s="553"/>
      <c r="E372" s="277"/>
      <c r="F372" s="277"/>
      <c r="G372" s="277"/>
    </row>
    <row r="373" spans="1:7" x14ac:dyDescent="0.15">
      <c r="A373" s="319"/>
      <c r="B373" s="289"/>
      <c r="C373" s="277"/>
      <c r="D373" s="280">
        <v>370.49</v>
      </c>
      <c r="E373" s="284" t="s">
        <v>10</v>
      </c>
      <c r="F373" s="321"/>
      <c r="G373" s="321"/>
    </row>
    <row r="374" spans="1:7" x14ac:dyDescent="0.15">
      <c r="A374" s="319"/>
      <c r="B374" s="289"/>
      <c r="C374" s="277"/>
      <c r="D374" s="553"/>
      <c r="E374" s="277"/>
      <c r="F374" s="277"/>
      <c r="G374" s="277"/>
    </row>
    <row r="375" spans="1:7" ht="81" x14ac:dyDescent="0.15">
      <c r="A375" s="319">
        <v>12</v>
      </c>
      <c r="B375" s="477" t="s">
        <v>454</v>
      </c>
      <c r="C375" s="277" t="s">
        <v>214</v>
      </c>
      <c r="D375" s="553"/>
      <c r="E375" s="277"/>
      <c r="F375" s="277"/>
      <c r="G375" s="277"/>
    </row>
    <row r="376" spans="1:7" x14ac:dyDescent="0.15">
      <c r="A376" s="319"/>
      <c r="B376" s="289"/>
      <c r="C376" s="305" t="s">
        <v>263</v>
      </c>
      <c r="D376" s="554"/>
      <c r="E376" s="277"/>
      <c r="F376" s="277"/>
      <c r="G376" s="277"/>
    </row>
    <row r="377" spans="1:7" x14ac:dyDescent="0.15">
      <c r="A377" s="319"/>
      <c r="B377" s="289"/>
      <c r="C377" s="277"/>
      <c r="D377" s="280">
        <v>41.59</v>
      </c>
      <c r="E377" s="284" t="s">
        <v>10</v>
      </c>
      <c r="F377" s="321"/>
      <c r="G377" s="321"/>
    </row>
    <row r="378" spans="1:7" x14ac:dyDescent="0.15">
      <c r="A378" s="319"/>
      <c r="B378" s="289"/>
      <c r="C378" s="277"/>
      <c r="D378" s="553"/>
      <c r="E378" s="277"/>
      <c r="F378" s="277"/>
      <c r="G378" s="277"/>
    </row>
    <row r="379" spans="1:7" ht="93" x14ac:dyDescent="0.15">
      <c r="A379" s="306">
        <v>13</v>
      </c>
      <c r="B379" s="477" t="s">
        <v>455</v>
      </c>
      <c r="C379" s="277" t="s">
        <v>217</v>
      </c>
      <c r="D379" s="553"/>
      <c r="E379" s="277"/>
      <c r="F379" s="277"/>
      <c r="G379" s="277"/>
    </row>
    <row r="380" spans="1:7" x14ac:dyDescent="0.15">
      <c r="A380" s="272"/>
      <c r="B380" s="346"/>
      <c r="C380" s="305" t="s">
        <v>263</v>
      </c>
      <c r="D380" s="554"/>
      <c r="E380" s="277"/>
      <c r="F380" s="277"/>
      <c r="G380" s="277"/>
    </row>
    <row r="381" spans="1:7" x14ac:dyDescent="0.15">
      <c r="A381" s="272"/>
      <c r="B381" s="346"/>
      <c r="C381" s="278"/>
      <c r="D381" s="280">
        <v>41.59</v>
      </c>
      <c r="E381" s="284" t="s">
        <v>10</v>
      </c>
      <c r="F381" s="321"/>
      <c r="G381" s="321"/>
    </row>
    <row r="382" spans="1:7" x14ac:dyDescent="0.15">
      <c r="A382" s="319"/>
      <c r="B382" s="289"/>
      <c r="C382" s="277"/>
      <c r="D382" s="553"/>
      <c r="E382" s="277"/>
      <c r="F382" s="277"/>
      <c r="G382" s="277"/>
    </row>
    <row r="383" spans="1:7" ht="69.75" x14ac:dyDescent="0.15">
      <c r="A383" s="319">
        <v>14</v>
      </c>
      <c r="B383" s="477" t="s">
        <v>456</v>
      </c>
      <c r="C383" s="277" t="s">
        <v>215</v>
      </c>
      <c r="D383" s="553"/>
      <c r="E383" s="277"/>
      <c r="F383" s="277"/>
      <c r="G383" s="277"/>
    </row>
    <row r="384" spans="1:7" x14ac:dyDescent="0.15">
      <c r="A384" s="319"/>
      <c r="B384" s="289"/>
      <c r="C384" s="277"/>
      <c r="D384" s="280">
        <v>461.85</v>
      </c>
      <c r="E384" s="284" t="s">
        <v>10</v>
      </c>
      <c r="F384" s="321"/>
      <c r="G384" s="321"/>
    </row>
    <row r="385" spans="1:7" x14ac:dyDescent="0.15">
      <c r="A385" s="319"/>
      <c r="B385" s="289"/>
      <c r="C385" s="277"/>
      <c r="D385" s="553"/>
      <c r="E385" s="277"/>
      <c r="F385" s="277"/>
      <c r="G385" s="277"/>
    </row>
    <row r="386" spans="1:7" ht="71.25" x14ac:dyDescent="0.15">
      <c r="A386" s="319">
        <v>15</v>
      </c>
      <c r="B386" s="477" t="s">
        <v>457</v>
      </c>
      <c r="C386" s="277" t="s">
        <v>216</v>
      </c>
      <c r="D386" s="553"/>
      <c r="E386" s="277"/>
      <c r="F386" s="277"/>
      <c r="G386" s="277"/>
    </row>
    <row r="387" spans="1:7" x14ac:dyDescent="0.15">
      <c r="A387" s="319"/>
      <c r="B387" s="289"/>
      <c r="C387" s="277"/>
      <c r="D387" s="280">
        <v>461.85</v>
      </c>
      <c r="E387" s="284" t="s">
        <v>10</v>
      </c>
      <c r="F387" s="321"/>
      <c r="G387" s="321"/>
    </row>
    <row r="388" spans="1:7" x14ac:dyDescent="0.15">
      <c r="A388" s="319"/>
      <c r="B388" s="289"/>
      <c r="C388" s="277"/>
      <c r="D388" s="553"/>
      <c r="E388" s="277"/>
      <c r="F388" s="277"/>
      <c r="G388" s="277"/>
    </row>
    <row r="389" spans="1:7" ht="334.5" x14ac:dyDescent="0.15">
      <c r="A389" s="319">
        <v>16</v>
      </c>
      <c r="B389" s="477" t="s">
        <v>458</v>
      </c>
      <c r="C389" s="289" t="s">
        <v>364</v>
      </c>
      <c r="D389" s="553"/>
      <c r="E389" s="289"/>
      <c r="F389" s="289"/>
      <c r="G389" s="289"/>
    </row>
    <row r="390" spans="1:7" x14ac:dyDescent="0.15">
      <c r="A390" s="319"/>
      <c r="B390" s="289"/>
      <c r="C390" s="277" t="s">
        <v>31</v>
      </c>
      <c r="D390" s="280">
        <v>12</v>
      </c>
      <c r="E390" s="284" t="s">
        <v>10</v>
      </c>
      <c r="F390" s="321"/>
      <c r="G390" s="321"/>
    </row>
    <row r="391" spans="1:7" x14ac:dyDescent="0.15">
      <c r="A391" s="319"/>
      <c r="B391" s="289"/>
      <c r="C391" s="277"/>
      <c r="D391" s="553"/>
      <c r="E391" s="277"/>
      <c r="F391" s="277"/>
      <c r="G391" s="277"/>
    </row>
    <row r="392" spans="1:7" ht="104.25" x14ac:dyDescent="0.15">
      <c r="A392" s="319">
        <v>17</v>
      </c>
      <c r="B392" s="477" t="s">
        <v>459</v>
      </c>
      <c r="C392" s="277" t="s">
        <v>221</v>
      </c>
      <c r="D392" s="553"/>
      <c r="E392" s="277"/>
      <c r="F392" s="277"/>
      <c r="G392" s="277"/>
    </row>
    <row r="393" spans="1:7" x14ac:dyDescent="0.15">
      <c r="A393" s="319"/>
      <c r="B393" s="289"/>
      <c r="C393" s="277"/>
      <c r="D393" s="280">
        <v>210.23</v>
      </c>
      <c r="E393" s="284" t="s">
        <v>10</v>
      </c>
      <c r="F393" s="310"/>
      <c r="G393" s="321"/>
    </row>
    <row r="394" spans="1:7" x14ac:dyDescent="0.15">
      <c r="A394" s="319"/>
      <c r="B394" s="289"/>
      <c r="C394" s="277"/>
      <c r="D394" s="553"/>
      <c r="E394" s="277"/>
      <c r="F394" s="277"/>
      <c r="G394" s="277"/>
    </row>
    <row r="395" spans="1:7" ht="93" x14ac:dyDescent="0.15">
      <c r="A395" s="319">
        <v>18</v>
      </c>
      <c r="B395" s="477" t="s">
        <v>460</v>
      </c>
      <c r="C395" s="277" t="s">
        <v>218</v>
      </c>
      <c r="D395" s="553"/>
      <c r="E395" s="277"/>
      <c r="F395" s="277"/>
      <c r="G395" s="277"/>
    </row>
    <row r="396" spans="1:7" x14ac:dyDescent="0.15">
      <c r="A396" s="319"/>
      <c r="B396" s="289"/>
      <c r="C396" s="277"/>
      <c r="D396" s="280">
        <v>30.17</v>
      </c>
      <c r="E396" s="284" t="s">
        <v>10</v>
      </c>
      <c r="F396" s="321"/>
      <c r="G396" s="321"/>
    </row>
    <row r="397" spans="1:7" x14ac:dyDescent="0.15">
      <c r="A397" s="319"/>
      <c r="B397" s="289"/>
      <c r="C397" s="277"/>
      <c r="D397" s="553"/>
      <c r="E397" s="277"/>
      <c r="F397" s="277"/>
      <c r="G397" s="277"/>
    </row>
    <row r="398" spans="1:7" ht="115.5" x14ac:dyDescent="0.15">
      <c r="A398" s="319">
        <v>19</v>
      </c>
      <c r="B398" s="477" t="s">
        <v>461</v>
      </c>
      <c r="C398" s="277" t="s">
        <v>233</v>
      </c>
      <c r="D398" s="553"/>
      <c r="E398" s="277"/>
      <c r="F398" s="277"/>
      <c r="G398" s="277"/>
    </row>
    <row r="399" spans="1:7" x14ac:dyDescent="0.15">
      <c r="A399" s="319"/>
      <c r="B399" s="289"/>
      <c r="C399" s="284" t="s">
        <v>229</v>
      </c>
      <c r="D399" s="554"/>
      <c r="E399" s="277"/>
      <c r="F399" s="277"/>
      <c r="G399" s="277"/>
    </row>
    <row r="400" spans="1:7" x14ac:dyDescent="0.15">
      <c r="A400" s="319"/>
      <c r="B400" s="289"/>
      <c r="C400" s="277"/>
      <c r="D400" s="280">
        <v>94.7</v>
      </c>
      <c r="E400" s="284" t="s">
        <v>10</v>
      </c>
      <c r="F400" s="310"/>
      <c r="G400" s="321"/>
    </row>
    <row r="401" spans="1:7" x14ac:dyDescent="0.15">
      <c r="A401" s="319"/>
      <c r="B401" s="289"/>
      <c r="C401" s="277"/>
      <c r="D401" s="553"/>
      <c r="E401" s="277"/>
      <c r="F401" s="277"/>
      <c r="G401" s="277"/>
    </row>
    <row r="402" spans="1:7" ht="69.75" x14ac:dyDescent="0.15">
      <c r="A402" s="306">
        <v>20</v>
      </c>
      <c r="B402" s="477" t="s">
        <v>462</v>
      </c>
      <c r="C402" s="277" t="s">
        <v>225</v>
      </c>
      <c r="D402" s="553"/>
      <c r="E402" s="277"/>
      <c r="F402" s="277"/>
      <c r="G402" s="277"/>
    </row>
    <row r="403" spans="1:7" x14ac:dyDescent="0.15">
      <c r="A403" s="319"/>
      <c r="B403" s="289" t="s">
        <v>226</v>
      </c>
      <c r="C403" s="289"/>
      <c r="D403" s="553"/>
      <c r="E403" s="277"/>
      <c r="F403" s="277"/>
      <c r="G403" s="277"/>
    </row>
    <row r="404" spans="1:7" x14ac:dyDescent="0.15">
      <c r="A404" s="319"/>
      <c r="B404" s="289"/>
      <c r="C404" s="277"/>
      <c r="D404" s="280">
        <v>108.97</v>
      </c>
      <c r="E404" s="284" t="s">
        <v>10</v>
      </c>
      <c r="F404" s="310"/>
      <c r="G404" s="321"/>
    </row>
    <row r="405" spans="1:7" x14ac:dyDescent="0.15">
      <c r="A405" s="319"/>
      <c r="B405" s="289"/>
      <c r="C405" s="277"/>
      <c r="D405" s="553"/>
      <c r="E405" s="277"/>
      <c r="F405" s="277"/>
      <c r="G405" s="277"/>
    </row>
    <row r="406" spans="1:7" ht="69.75" x14ac:dyDescent="0.15">
      <c r="A406" s="306">
        <v>21</v>
      </c>
      <c r="B406" s="477" t="s">
        <v>463</v>
      </c>
      <c r="C406" s="277" t="s">
        <v>224</v>
      </c>
      <c r="D406" s="553"/>
      <c r="E406" s="277"/>
      <c r="F406" s="277"/>
      <c r="G406" s="277"/>
    </row>
    <row r="407" spans="1:7" x14ac:dyDescent="0.15">
      <c r="A407" s="319"/>
      <c r="B407" s="289"/>
      <c r="C407" s="277"/>
      <c r="D407" s="280">
        <v>12.17</v>
      </c>
      <c r="E407" s="284" t="s">
        <v>10</v>
      </c>
      <c r="F407" s="321"/>
      <c r="G407" s="321"/>
    </row>
    <row r="408" spans="1:7" x14ac:dyDescent="0.15">
      <c r="A408" s="319"/>
      <c r="B408" s="289"/>
      <c r="C408" s="281"/>
      <c r="D408" s="557"/>
      <c r="E408" s="278"/>
      <c r="F408" s="278"/>
      <c r="G408" s="278"/>
    </row>
    <row r="409" spans="1:7" ht="24" x14ac:dyDescent="0.15">
      <c r="A409" s="319" t="s">
        <v>497</v>
      </c>
      <c r="B409" s="289"/>
      <c r="C409" s="277" t="s">
        <v>498</v>
      </c>
      <c r="D409" s="280">
        <v>26</v>
      </c>
      <c r="E409" s="284" t="s">
        <v>503</v>
      </c>
      <c r="F409" s="310"/>
      <c r="G409" s="321"/>
    </row>
    <row r="410" spans="1:7" x14ac:dyDescent="0.15">
      <c r="A410" s="319"/>
      <c r="B410" s="289"/>
      <c r="C410" s="277"/>
      <c r="D410" s="557"/>
      <c r="E410" s="278"/>
      <c r="F410" s="278"/>
      <c r="G410" s="278"/>
    </row>
    <row r="411" spans="1:7" ht="24" x14ac:dyDescent="0.15">
      <c r="A411" s="319" t="s">
        <v>499</v>
      </c>
      <c r="B411" s="289"/>
      <c r="C411" s="277" t="s">
        <v>500</v>
      </c>
      <c r="D411" s="280" t="s">
        <v>504</v>
      </c>
      <c r="E411" s="284" t="s">
        <v>503</v>
      </c>
      <c r="F411" s="310"/>
      <c r="G411" s="321"/>
    </row>
    <row r="412" spans="1:7" x14ac:dyDescent="0.15">
      <c r="A412" s="319"/>
      <c r="B412" s="289"/>
      <c r="C412" s="277"/>
      <c r="D412" s="557"/>
      <c r="E412" s="278"/>
      <c r="F412" s="278"/>
      <c r="G412" s="278"/>
    </row>
    <row r="413" spans="1:7" ht="24" x14ac:dyDescent="0.15">
      <c r="A413" s="319" t="s">
        <v>499</v>
      </c>
      <c r="B413" s="289"/>
      <c r="C413" s="277" t="s">
        <v>501</v>
      </c>
      <c r="D413" s="280" t="s">
        <v>504</v>
      </c>
      <c r="E413" s="282" t="s">
        <v>503</v>
      </c>
      <c r="F413" s="311"/>
      <c r="G413" s="268"/>
    </row>
    <row r="414" spans="1:7" x14ac:dyDescent="0.15">
      <c r="A414" s="319"/>
      <c r="B414" s="289"/>
      <c r="C414" s="277"/>
      <c r="D414" s="557"/>
      <c r="E414" s="272"/>
      <c r="F414" s="272"/>
      <c r="G414" s="272"/>
    </row>
    <row r="415" spans="1:7" ht="24" x14ac:dyDescent="0.15">
      <c r="A415" s="319" t="s">
        <v>499</v>
      </c>
      <c r="B415" s="289"/>
      <c r="C415" s="277" t="s">
        <v>502</v>
      </c>
      <c r="D415" s="280" t="s">
        <v>504</v>
      </c>
      <c r="E415" s="282" t="s">
        <v>503</v>
      </c>
      <c r="F415" s="311"/>
      <c r="G415" s="268"/>
    </row>
    <row r="416" spans="1:7" x14ac:dyDescent="0.15">
      <c r="A416" s="319"/>
      <c r="B416" s="289"/>
      <c r="C416" s="281"/>
      <c r="D416" s="557"/>
      <c r="E416" s="272"/>
      <c r="F416" s="272"/>
      <c r="G416" s="272"/>
    </row>
    <row r="417" spans="1:7" ht="93" x14ac:dyDescent="0.15">
      <c r="A417" s="319">
        <v>22</v>
      </c>
      <c r="B417" s="477" t="s">
        <v>464</v>
      </c>
      <c r="C417" s="277" t="s">
        <v>487</v>
      </c>
      <c r="D417" s="553"/>
      <c r="E417" s="277"/>
      <c r="F417" s="277"/>
      <c r="G417" s="277"/>
    </row>
    <row r="418" spans="1:7" x14ac:dyDescent="0.15">
      <c r="A418" s="319"/>
      <c r="B418" s="289"/>
      <c r="C418" s="277"/>
      <c r="D418" s="280">
        <v>5.09</v>
      </c>
      <c r="E418" s="284" t="s">
        <v>10</v>
      </c>
      <c r="F418" s="310"/>
      <c r="G418" s="321"/>
    </row>
    <row r="419" spans="1:7" ht="173.25" x14ac:dyDescent="0.15">
      <c r="A419" s="319">
        <v>23</v>
      </c>
      <c r="B419" s="477" t="s">
        <v>466</v>
      </c>
      <c r="C419" s="277" t="s">
        <v>242</v>
      </c>
      <c r="D419" s="553"/>
      <c r="E419" s="277"/>
      <c r="F419" s="277"/>
      <c r="G419" s="277"/>
    </row>
    <row r="420" spans="1:7" x14ac:dyDescent="0.15">
      <c r="A420" s="319"/>
      <c r="B420" s="289"/>
      <c r="C420" s="281" t="s">
        <v>243</v>
      </c>
      <c r="D420" s="553"/>
      <c r="E420" s="277"/>
      <c r="F420" s="277"/>
      <c r="G420" s="277"/>
    </row>
    <row r="421" spans="1:7" x14ac:dyDescent="0.15">
      <c r="A421" s="319"/>
      <c r="B421" s="289"/>
      <c r="C421" s="281" t="s">
        <v>246</v>
      </c>
      <c r="D421" s="280">
        <v>41.76</v>
      </c>
      <c r="E421" s="284" t="s">
        <v>247</v>
      </c>
      <c r="F421" s="310"/>
      <c r="G421" s="321"/>
    </row>
    <row r="422" spans="1:7" x14ac:dyDescent="0.15">
      <c r="A422" s="319"/>
      <c r="B422" s="289"/>
      <c r="C422" s="277"/>
      <c r="D422" s="553"/>
      <c r="E422" s="277"/>
      <c r="F422" s="277"/>
      <c r="G422" s="277"/>
    </row>
    <row r="423" spans="1:7" ht="71.25" x14ac:dyDescent="0.15">
      <c r="A423" s="319">
        <v>24</v>
      </c>
      <c r="B423" s="477" t="s">
        <v>465</v>
      </c>
      <c r="C423" s="277" t="s">
        <v>237</v>
      </c>
      <c r="D423" s="553"/>
      <c r="E423" s="277"/>
      <c r="F423" s="277"/>
      <c r="G423" s="277"/>
    </row>
    <row r="424" spans="1:7" x14ac:dyDescent="0.15">
      <c r="A424" s="319"/>
      <c r="B424" s="289"/>
      <c r="C424" s="309" t="s">
        <v>263</v>
      </c>
      <c r="D424" s="554"/>
      <c r="E424" s="277"/>
      <c r="F424" s="277"/>
      <c r="G424" s="277"/>
    </row>
    <row r="425" spans="1:7" x14ac:dyDescent="0.15">
      <c r="A425" s="319"/>
      <c r="B425" s="289"/>
      <c r="C425" s="281"/>
      <c r="D425" s="280">
        <v>41.59</v>
      </c>
      <c r="E425" s="475" t="s">
        <v>10</v>
      </c>
      <c r="F425" s="310"/>
      <c r="G425" s="310"/>
    </row>
    <row r="426" spans="1:7" x14ac:dyDescent="0.15">
      <c r="A426" s="319"/>
      <c r="B426" s="289"/>
      <c r="C426" s="277"/>
      <c r="D426" s="280">
        <v>715.35</v>
      </c>
      <c r="E426" s="475" t="s">
        <v>44</v>
      </c>
      <c r="F426" s="311"/>
      <c r="G426" s="268"/>
    </row>
    <row r="427" spans="1:7" x14ac:dyDescent="0.15">
      <c r="A427" s="319"/>
      <c r="B427" s="289"/>
      <c r="C427" s="277"/>
      <c r="D427" s="553"/>
      <c r="E427" s="277"/>
      <c r="F427" s="277"/>
      <c r="G427" s="277"/>
    </row>
    <row r="428" spans="1:7" ht="127.5" x14ac:dyDescent="0.15">
      <c r="A428" s="319">
        <v>25</v>
      </c>
      <c r="B428" s="477" t="s">
        <v>467</v>
      </c>
      <c r="C428" s="277" t="s">
        <v>238</v>
      </c>
      <c r="D428" s="553"/>
      <c r="E428" s="277"/>
      <c r="F428" s="277"/>
      <c r="G428" s="277"/>
    </row>
    <row r="429" spans="1:7" x14ac:dyDescent="0.15">
      <c r="A429" s="319"/>
      <c r="B429" s="289"/>
      <c r="C429" s="284" t="s">
        <v>112</v>
      </c>
      <c r="D429" s="554"/>
      <c r="E429" s="277"/>
      <c r="F429" s="277"/>
      <c r="G429" s="277"/>
    </row>
    <row r="430" spans="1:7" x14ac:dyDescent="0.15">
      <c r="A430" s="319"/>
      <c r="B430" s="289"/>
      <c r="C430" s="277"/>
      <c r="D430" s="280">
        <v>14.2</v>
      </c>
      <c r="E430" s="475" t="s">
        <v>889</v>
      </c>
      <c r="F430" s="311"/>
      <c r="G430" s="268"/>
    </row>
    <row r="431" spans="1:7" ht="71.25" x14ac:dyDescent="0.15">
      <c r="A431" s="319">
        <v>26</v>
      </c>
      <c r="B431" s="477" t="s">
        <v>468</v>
      </c>
      <c r="C431" s="277" t="s">
        <v>239</v>
      </c>
      <c r="D431" s="553"/>
      <c r="E431" s="277"/>
      <c r="F431" s="277"/>
      <c r="G431" s="277"/>
    </row>
    <row r="432" spans="1:7" x14ac:dyDescent="0.15">
      <c r="A432" s="319"/>
      <c r="B432" s="289"/>
      <c r="C432" s="277"/>
      <c r="D432" s="280">
        <v>0.17</v>
      </c>
      <c r="E432" s="284" t="s">
        <v>116</v>
      </c>
      <c r="F432" s="310"/>
      <c r="G432" s="321"/>
    </row>
    <row r="433" spans="1:7" x14ac:dyDescent="0.15">
      <c r="A433" s="319"/>
      <c r="B433" s="289"/>
      <c r="C433" s="277"/>
      <c r="D433" s="553"/>
      <c r="E433" s="277"/>
      <c r="F433" s="277"/>
      <c r="G433" s="277"/>
    </row>
    <row r="434" spans="1:7" ht="104.25" x14ac:dyDescent="0.15">
      <c r="A434" s="319">
        <v>27</v>
      </c>
      <c r="B434" s="477" t="s">
        <v>469</v>
      </c>
      <c r="C434" s="277" t="s">
        <v>240</v>
      </c>
      <c r="D434" s="553"/>
      <c r="E434" s="277"/>
      <c r="F434" s="277"/>
      <c r="G434" s="277"/>
    </row>
    <row r="435" spans="1:7" x14ac:dyDescent="0.15">
      <c r="A435" s="319"/>
      <c r="B435" s="289"/>
      <c r="C435" s="277"/>
      <c r="D435" s="554">
        <v>7</v>
      </c>
      <c r="E435" s="284" t="s">
        <v>241</v>
      </c>
      <c r="F435" s="310"/>
      <c r="G435" s="321"/>
    </row>
    <row r="436" spans="1:7" x14ac:dyDescent="0.15">
      <c r="A436" s="319"/>
      <c r="B436" s="289"/>
      <c r="C436" s="277"/>
      <c r="D436" s="553"/>
      <c r="E436" s="277"/>
      <c r="F436" s="277"/>
      <c r="G436" s="277"/>
    </row>
    <row r="437" spans="1:7" ht="104.25" x14ac:dyDescent="0.15">
      <c r="A437" s="319">
        <v>28</v>
      </c>
      <c r="B437" s="477" t="s">
        <v>470</v>
      </c>
      <c r="C437" s="277" t="s">
        <v>249</v>
      </c>
      <c r="D437" s="553"/>
      <c r="E437" s="277"/>
      <c r="F437" s="277"/>
      <c r="G437" s="277"/>
    </row>
    <row r="438" spans="1:7" x14ac:dyDescent="0.15">
      <c r="A438" s="319"/>
      <c r="B438" s="289" t="s">
        <v>251</v>
      </c>
      <c r="C438" s="313" t="s">
        <v>250</v>
      </c>
      <c r="D438" s="553"/>
      <c r="E438" s="277"/>
      <c r="F438" s="277"/>
      <c r="G438" s="277"/>
    </row>
    <row r="439" spans="1:7" x14ac:dyDescent="0.15">
      <c r="A439" s="319"/>
      <c r="B439" s="289"/>
      <c r="C439" s="277"/>
      <c r="D439" s="554">
        <v>7.2</v>
      </c>
      <c r="E439" s="282" t="s">
        <v>10</v>
      </c>
      <c r="F439" s="311"/>
      <c r="G439" s="268"/>
    </row>
    <row r="440" spans="1:7" x14ac:dyDescent="0.15">
      <c r="A440" s="319"/>
      <c r="B440" s="289"/>
      <c r="C440" s="277"/>
      <c r="D440" s="553"/>
      <c r="E440" s="277"/>
      <c r="F440" s="277"/>
      <c r="G440" s="277"/>
    </row>
    <row r="441" spans="1:7" ht="71.25" x14ac:dyDescent="0.15">
      <c r="A441" s="319">
        <v>29</v>
      </c>
      <c r="B441" s="477" t="s">
        <v>471</v>
      </c>
      <c r="C441" s="277" t="s">
        <v>347</v>
      </c>
      <c r="D441" s="553"/>
      <c r="E441" s="277"/>
      <c r="F441" s="277"/>
      <c r="G441" s="277"/>
    </row>
    <row r="442" spans="1:7" x14ac:dyDescent="0.15">
      <c r="A442" s="319"/>
      <c r="B442" s="289"/>
      <c r="C442" s="277"/>
      <c r="D442" s="554">
        <v>21</v>
      </c>
      <c r="E442" s="284" t="s">
        <v>241</v>
      </c>
      <c r="F442" s="310"/>
      <c r="G442" s="321"/>
    </row>
    <row r="443" spans="1:7" x14ac:dyDescent="0.15">
      <c r="A443" s="319"/>
      <c r="B443" s="289"/>
      <c r="C443" s="277"/>
      <c r="D443" s="553"/>
      <c r="E443" s="277"/>
      <c r="F443" s="277"/>
      <c r="G443" s="277"/>
    </row>
    <row r="444" spans="1:7" ht="71.25" x14ac:dyDescent="0.15">
      <c r="A444" s="319">
        <v>30</v>
      </c>
      <c r="B444" s="477" t="s">
        <v>472</v>
      </c>
      <c r="C444" s="277" t="s">
        <v>346</v>
      </c>
      <c r="D444" s="553"/>
      <c r="E444" s="277"/>
      <c r="F444" s="277"/>
      <c r="G444" s="277"/>
    </row>
    <row r="445" spans="1:7" x14ac:dyDescent="0.15">
      <c r="A445" s="319"/>
      <c r="B445" s="289"/>
      <c r="C445" s="277"/>
      <c r="D445" s="554">
        <v>14</v>
      </c>
      <c r="E445" s="284" t="s">
        <v>241</v>
      </c>
      <c r="F445" s="310"/>
      <c r="G445" s="321"/>
    </row>
    <row r="446" spans="1:7" ht="71.25" x14ac:dyDescent="0.15">
      <c r="A446" s="319">
        <v>31</v>
      </c>
      <c r="B446" s="477" t="s">
        <v>473</v>
      </c>
      <c r="C446" s="277" t="s">
        <v>343</v>
      </c>
      <c r="D446" s="553"/>
      <c r="E446" s="277"/>
      <c r="F446" s="277"/>
      <c r="G446" s="277"/>
    </row>
    <row r="447" spans="1:7" x14ac:dyDescent="0.15">
      <c r="A447" s="319"/>
      <c r="B447" s="289"/>
      <c r="C447" s="277"/>
      <c r="D447" s="554">
        <v>3</v>
      </c>
      <c r="E447" s="284" t="s">
        <v>241</v>
      </c>
      <c r="F447" s="310"/>
      <c r="G447" s="321"/>
    </row>
    <row r="448" spans="1:7" x14ac:dyDescent="0.15">
      <c r="A448" s="319"/>
      <c r="B448" s="289"/>
      <c r="C448" s="277"/>
      <c r="D448" s="553"/>
      <c r="E448" s="277"/>
      <c r="F448" s="277"/>
      <c r="G448" s="277"/>
    </row>
    <row r="449" spans="1:7" ht="57.75" x14ac:dyDescent="0.15">
      <c r="A449" s="319">
        <v>32</v>
      </c>
      <c r="B449" s="477" t="s">
        <v>483</v>
      </c>
      <c r="C449" s="277" t="s">
        <v>344</v>
      </c>
      <c r="D449" s="553"/>
      <c r="E449" s="277"/>
      <c r="F449" s="277"/>
      <c r="G449" s="277"/>
    </row>
    <row r="450" spans="1:7" x14ac:dyDescent="0.15">
      <c r="A450" s="319"/>
      <c r="B450" s="289"/>
      <c r="C450" s="277"/>
      <c r="D450" s="554">
        <v>3</v>
      </c>
      <c r="E450" s="284" t="s">
        <v>241</v>
      </c>
      <c r="F450" s="310"/>
      <c r="G450" s="321"/>
    </row>
    <row r="451" spans="1:7" x14ac:dyDescent="0.15">
      <c r="A451" s="319"/>
      <c r="B451" s="289"/>
      <c r="C451" s="277"/>
      <c r="D451" s="553"/>
      <c r="E451" s="277"/>
      <c r="F451" s="277"/>
      <c r="G451" s="277"/>
    </row>
    <row r="452" spans="1:7" ht="71.25" x14ac:dyDescent="0.15">
      <c r="A452" s="319">
        <v>33</v>
      </c>
      <c r="B452" s="477" t="s">
        <v>474</v>
      </c>
      <c r="C452" s="277" t="s">
        <v>345</v>
      </c>
      <c r="D452" s="553"/>
      <c r="E452" s="277"/>
      <c r="F452" s="277"/>
      <c r="G452" s="277"/>
    </row>
    <row r="453" spans="1:7" x14ac:dyDescent="0.15">
      <c r="A453" s="319"/>
      <c r="B453" s="289"/>
      <c r="C453" s="277"/>
      <c r="D453" s="554">
        <v>8</v>
      </c>
      <c r="E453" s="284" t="s">
        <v>241</v>
      </c>
      <c r="F453" s="310"/>
      <c r="G453" s="321"/>
    </row>
    <row r="454" spans="1:7" x14ac:dyDescent="0.15">
      <c r="A454" s="319"/>
      <c r="B454" s="289"/>
      <c r="C454" s="277"/>
      <c r="D454" s="553"/>
      <c r="E454" s="277"/>
      <c r="F454" s="277"/>
      <c r="G454" s="277"/>
    </row>
    <row r="455" spans="1:7" ht="207.75" x14ac:dyDescent="0.15">
      <c r="A455" s="319">
        <v>34</v>
      </c>
      <c r="B455" s="477" t="s">
        <v>475</v>
      </c>
      <c r="C455" s="277" t="s">
        <v>271</v>
      </c>
      <c r="D455" s="553"/>
      <c r="E455" s="277"/>
      <c r="F455" s="277"/>
      <c r="G455" s="277"/>
    </row>
    <row r="456" spans="1:7" x14ac:dyDescent="0.15">
      <c r="A456" s="319"/>
      <c r="B456" s="289"/>
      <c r="C456" s="277"/>
      <c r="D456" s="280">
        <v>41.57</v>
      </c>
      <c r="E456" s="284" t="s">
        <v>10</v>
      </c>
      <c r="F456" s="310"/>
      <c r="G456" s="321"/>
    </row>
    <row r="457" spans="1:7" x14ac:dyDescent="0.15">
      <c r="A457" s="319"/>
      <c r="B457" s="289"/>
      <c r="C457" s="277"/>
      <c r="D457" s="553"/>
      <c r="E457" s="277"/>
      <c r="F457" s="277"/>
      <c r="G457" s="277"/>
    </row>
    <row r="458" spans="1:7" ht="231" x14ac:dyDescent="0.15">
      <c r="A458" s="319">
        <v>35</v>
      </c>
      <c r="B458" s="477" t="s">
        <v>476</v>
      </c>
      <c r="C458" s="277" t="s">
        <v>272</v>
      </c>
      <c r="D458" s="553"/>
      <c r="E458" s="277"/>
      <c r="F458" s="277"/>
      <c r="G458" s="277"/>
    </row>
    <row r="459" spans="1:7" x14ac:dyDescent="0.15">
      <c r="A459" s="319"/>
      <c r="B459" s="289"/>
      <c r="C459" s="277"/>
      <c r="D459" s="554">
        <v>23.2</v>
      </c>
      <c r="E459" s="284" t="s">
        <v>257</v>
      </c>
      <c r="F459" s="310"/>
      <c r="G459" s="321"/>
    </row>
    <row r="460" spans="1:7" x14ac:dyDescent="0.15">
      <c r="A460" s="319"/>
      <c r="B460" s="289"/>
      <c r="C460" s="277"/>
      <c r="D460" s="553"/>
      <c r="E460" s="277"/>
      <c r="F460" s="277"/>
      <c r="G460" s="277"/>
    </row>
    <row r="461" spans="1:7" ht="219" x14ac:dyDescent="0.15">
      <c r="A461" s="319">
        <v>36</v>
      </c>
      <c r="B461" s="477" t="s">
        <v>477</v>
      </c>
      <c r="C461" s="277" t="s">
        <v>273</v>
      </c>
      <c r="D461" s="553"/>
      <c r="E461" s="277"/>
      <c r="F461" s="277"/>
      <c r="G461" s="277"/>
    </row>
    <row r="462" spans="1:7" x14ac:dyDescent="0.15">
      <c r="A462" s="319"/>
      <c r="B462" s="289"/>
      <c r="C462" s="277"/>
      <c r="D462" s="554">
        <v>9.6</v>
      </c>
      <c r="E462" s="284" t="s">
        <v>10</v>
      </c>
      <c r="F462" s="310"/>
      <c r="G462" s="321"/>
    </row>
    <row r="463" spans="1:7" x14ac:dyDescent="0.15">
      <c r="A463" s="319"/>
      <c r="B463" s="289"/>
      <c r="C463" s="277"/>
      <c r="D463" s="553"/>
      <c r="E463" s="277"/>
      <c r="F463" s="277"/>
      <c r="G463" s="277"/>
    </row>
    <row r="464" spans="1:7" ht="184.5" x14ac:dyDescent="0.15">
      <c r="A464" s="306">
        <v>37</v>
      </c>
      <c r="B464" s="477" t="s">
        <v>478</v>
      </c>
      <c r="C464" s="277" t="s">
        <v>274</v>
      </c>
      <c r="D464" s="553"/>
      <c r="E464" s="277"/>
      <c r="F464" s="277"/>
      <c r="G464" s="277"/>
    </row>
    <row r="465" spans="1:7" x14ac:dyDescent="0.15">
      <c r="A465" s="319"/>
      <c r="B465" s="289"/>
      <c r="C465" s="277"/>
      <c r="D465" s="280">
        <v>23.29</v>
      </c>
      <c r="E465" s="284" t="s">
        <v>10</v>
      </c>
      <c r="F465" s="310"/>
      <c r="G465" s="321"/>
    </row>
    <row r="466" spans="1:7" ht="22.9" customHeight="1" x14ac:dyDescent="0.15">
      <c r="A466" s="319"/>
      <c r="B466" s="289"/>
      <c r="C466" s="277"/>
      <c r="D466" s="553"/>
      <c r="E466" s="277"/>
      <c r="F466" s="277"/>
      <c r="G466" s="277"/>
    </row>
    <row r="467" spans="1:7" ht="25.5" customHeight="1" x14ac:dyDescent="0.15">
      <c r="A467" s="833" t="s">
        <v>886</v>
      </c>
      <c r="B467" s="834"/>
      <c r="C467" s="834"/>
      <c r="D467" s="834"/>
      <c r="E467" s="834"/>
      <c r="F467" s="835"/>
      <c r="G467" s="551"/>
    </row>
    <row r="468" spans="1:7" x14ac:dyDescent="0.15">
      <c r="A468" s="881"/>
      <c r="B468" s="882"/>
      <c r="C468" s="882"/>
      <c r="D468" s="882"/>
      <c r="E468" s="882"/>
      <c r="F468" s="882"/>
      <c r="G468" s="883"/>
    </row>
    <row r="469" spans="1:7" x14ac:dyDescent="0.15">
      <c r="A469" s="878" t="s">
        <v>138</v>
      </c>
      <c r="B469" s="879"/>
      <c r="C469" s="879"/>
      <c r="D469" s="879"/>
      <c r="E469" s="879"/>
      <c r="F469" s="879"/>
      <c r="G469" s="880"/>
    </row>
    <row r="470" spans="1:7" ht="115.5" x14ac:dyDescent="0.15">
      <c r="A470" s="319">
        <v>1</v>
      </c>
      <c r="B470" s="477" t="s">
        <v>480</v>
      </c>
      <c r="C470" s="277" t="s">
        <v>303</v>
      </c>
      <c r="D470" s="553"/>
      <c r="E470" s="277"/>
      <c r="F470" s="277"/>
      <c r="G470" s="277"/>
    </row>
    <row r="471" spans="1:7" ht="24" x14ac:dyDescent="0.15">
      <c r="A471" s="319"/>
      <c r="B471" s="289" t="s">
        <v>62</v>
      </c>
      <c r="C471" s="277" t="s">
        <v>61</v>
      </c>
      <c r="D471" s="553"/>
      <c r="E471" s="277"/>
      <c r="F471" s="277"/>
      <c r="G471" s="277"/>
    </row>
    <row r="472" spans="1:7" x14ac:dyDescent="0.15">
      <c r="A472" s="319"/>
      <c r="B472" s="289"/>
      <c r="C472" s="277"/>
      <c r="D472" s="280">
        <v>7.72</v>
      </c>
      <c r="E472" s="273" t="s">
        <v>9</v>
      </c>
      <c r="F472" s="276"/>
      <c r="G472" s="276"/>
    </row>
    <row r="473" spans="1:7" x14ac:dyDescent="0.15">
      <c r="A473" s="319"/>
      <c r="B473" s="289"/>
      <c r="C473" s="277"/>
      <c r="D473" s="553"/>
      <c r="E473" s="277"/>
      <c r="F473" s="277"/>
      <c r="G473" s="277"/>
    </row>
    <row r="474" spans="1:7" ht="150" x14ac:dyDescent="0.15">
      <c r="A474" s="319">
        <v>2</v>
      </c>
      <c r="B474" s="477" t="s">
        <v>481</v>
      </c>
      <c r="C474" s="277" t="s">
        <v>111</v>
      </c>
      <c r="D474" s="553"/>
      <c r="E474" s="277"/>
      <c r="F474" s="277"/>
      <c r="G474" s="277"/>
    </row>
    <row r="475" spans="1:7" x14ac:dyDescent="0.15">
      <c r="A475" s="319"/>
      <c r="B475" s="289"/>
      <c r="C475" s="277"/>
      <c r="D475" s="280">
        <v>4.29</v>
      </c>
      <c r="E475" s="273" t="s">
        <v>9</v>
      </c>
      <c r="F475" s="276"/>
      <c r="G475" s="276"/>
    </row>
    <row r="476" spans="1:7" ht="58.5" x14ac:dyDescent="0.15">
      <c r="A476" s="319"/>
      <c r="B476" s="289"/>
      <c r="C476" s="277" t="s">
        <v>408</v>
      </c>
      <c r="D476" s="553"/>
      <c r="E476" s="277"/>
      <c r="F476" s="277"/>
      <c r="G476" s="277"/>
    </row>
    <row r="477" spans="1:7" x14ac:dyDescent="0.15">
      <c r="A477" s="319"/>
      <c r="B477" s="289"/>
      <c r="C477" s="277"/>
      <c r="D477" s="280">
        <v>56.97</v>
      </c>
      <c r="E477" s="273" t="s">
        <v>400</v>
      </c>
      <c r="F477" s="276"/>
      <c r="G477" s="276"/>
    </row>
    <row r="478" spans="1:7" x14ac:dyDescent="0.15">
      <c r="A478" s="319"/>
      <c r="B478" s="289"/>
      <c r="C478" s="277"/>
      <c r="D478" s="553"/>
      <c r="E478" s="277"/>
      <c r="F478" s="277"/>
      <c r="G478" s="277"/>
    </row>
    <row r="479" spans="1:7" x14ac:dyDescent="0.15">
      <c r="A479" s="319"/>
      <c r="B479" s="289"/>
      <c r="C479" s="290" t="s">
        <v>20</v>
      </c>
      <c r="D479" s="559"/>
      <c r="E479" s="278"/>
      <c r="F479" s="278"/>
      <c r="G479" s="278"/>
    </row>
    <row r="480" spans="1:7" x14ac:dyDescent="0.15">
      <c r="A480" s="319"/>
      <c r="B480" s="289"/>
      <c r="C480" s="277"/>
      <c r="D480" s="280">
        <v>1.66</v>
      </c>
      <c r="E480" s="273" t="s">
        <v>9</v>
      </c>
      <c r="F480" s="276"/>
      <c r="G480" s="276"/>
    </row>
    <row r="481" spans="1:7" x14ac:dyDescent="0.15">
      <c r="A481" s="319"/>
      <c r="B481" s="289"/>
      <c r="C481" s="277"/>
      <c r="D481" s="557"/>
      <c r="E481" s="278"/>
      <c r="F481" s="278"/>
      <c r="G481" s="278"/>
    </row>
    <row r="482" spans="1:7" ht="69.75" x14ac:dyDescent="0.15">
      <c r="A482" s="319"/>
      <c r="B482" s="289"/>
      <c r="C482" s="278" t="s">
        <v>409</v>
      </c>
      <c r="D482" s="557"/>
      <c r="E482" s="278"/>
      <c r="F482" s="278"/>
      <c r="G482" s="278"/>
    </row>
    <row r="483" spans="1:7" x14ac:dyDescent="0.15">
      <c r="A483" s="319"/>
      <c r="B483" s="289"/>
      <c r="C483" s="277"/>
      <c r="D483" s="280">
        <v>24.12</v>
      </c>
      <c r="E483" s="273" t="s">
        <v>400</v>
      </c>
      <c r="F483" s="276"/>
      <c r="G483" s="276"/>
    </row>
    <row r="484" spans="1:7" x14ac:dyDescent="0.15">
      <c r="A484" s="319"/>
      <c r="B484" s="289"/>
      <c r="C484" s="277"/>
      <c r="D484" s="553"/>
      <c r="E484" s="277"/>
      <c r="F484" s="277"/>
      <c r="G484" s="277"/>
    </row>
    <row r="485" spans="1:7" x14ac:dyDescent="0.15">
      <c r="A485" s="319"/>
      <c r="B485" s="289"/>
      <c r="C485" s="284" t="s">
        <v>15</v>
      </c>
      <c r="D485" s="554"/>
      <c r="E485" s="278"/>
      <c r="F485" s="278"/>
      <c r="G485" s="278"/>
    </row>
    <row r="486" spans="1:7" x14ac:dyDescent="0.15">
      <c r="A486" s="319"/>
      <c r="B486" s="289"/>
      <c r="C486" s="277"/>
      <c r="D486" s="280">
        <v>16.66</v>
      </c>
      <c r="E486" s="273" t="s">
        <v>9</v>
      </c>
      <c r="F486" s="276"/>
      <c r="G486" s="276"/>
    </row>
    <row r="487" spans="1:7" x14ac:dyDescent="0.15">
      <c r="A487" s="319"/>
      <c r="B487" s="289"/>
      <c r="C487" s="277"/>
      <c r="D487" s="479"/>
      <c r="E487" s="480"/>
      <c r="F487" s="480"/>
      <c r="G487" s="480"/>
    </row>
    <row r="488" spans="1:7" ht="69.75" x14ac:dyDescent="0.15">
      <c r="A488" s="319"/>
      <c r="B488" s="289"/>
      <c r="C488" s="278" t="s">
        <v>409</v>
      </c>
      <c r="D488" s="557"/>
      <c r="E488" s="278"/>
      <c r="F488" s="278"/>
      <c r="G488" s="278"/>
    </row>
    <row r="489" spans="1:7" x14ac:dyDescent="0.15">
      <c r="A489" s="319"/>
      <c r="B489" s="289"/>
      <c r="C489" s="277"/>
      <c r="D489" s="280">
        <v>113.23</v>
      </c>
      <c r="E489" s="273" t="s">
        <v>400</v>
      </c>
      <c r="F489" s="276"/>
      <c r="G489" s="276"/>
    </row>
    <row r="490" spans="1:7" x14ac:dyDescent="0.15">
      <c r="A490" s="319"/>
      <c r="B490" s="289"/>
      <c r="C490" s="277"/>
      <c r="D490" s="553"/>
      <c r="E490" s="277"/>
      <c r="F490" s="277"/>
      <c r="G490" s="277"/>
    </row>
    <row r="491" spans="1:7" x14ac:dyDescent="0.15">
      <c r="A491" s="319"/>
      <c r="B491" s="289"/>
      <c r="C491" s="284" t="s">
        <v>17</v>
      </c>
      <c r="D491" s="554"/>
      <c r="E491" s="278"/>
      <c r="F491" s="278"/>
      <c r="G491" s="278"/>
    </row>
    <row r="492" spans="1:7" x14ac:dyDescent="0.15">
      <c r="A492" s="319"/>
      <c r="B492" s="289"/>
      <c r="C492" s="277"/>
      <c r="D492" s="280">
        <v>19.95</v>
      </c>
      <c r="E492" s="273" t="s">
        <v>9</v>
      </c>
      <c r="F492" s="276"/>
      <c r="G492" s="276"/>
    </row>
    <row r="493" spans="1:7" ht="81" x14ac:dyDescent="0.15">
      <c r="A493" s="319"/>
      <c r="B493" s="289"/>
      <c r="C493" s="277" t="s">
        <v>414</v>
      </c>
      <c r="D493" s="553"/>
      <c r="E493" s="277"/>
      <c r="F493" s="277"/>
      <c r="G493" s="277"/>
    </row>
    <row r="494" spans="1:7" x14ac:dyDescent="0.15">
      <c r="A494" s="319"/>
      <c r="B494" s="289"/>
      <c r="C494" s="277"/>
      <c r="D494" s="280">
        <v>133.04</v>
      </c>
      <c r="E494" s="273" t="s">
        <v>400</v>
      </c>
      <c r="F494" s="276"/>
      <c r="G494" s="276"/>
    </row>
    <row r="495" spans="1:7" x14ac:dyDescent="0.15">
      <c r="A495" s="319"/>
      <c r="B495" s="289"/>
      <c r="C495" s="277"/>
      <c r="D495" s="553"/>
      <c r="E495" s="277"/>
      <c r="F495" s="277"/>
      <c r="G495" s="277"/>
    </row>
    <row r="496" spans="1:7" x14ac:dyDescent="0.15">
      <c r="A496" s="319"/>
      <c r="B496" s="289"/>
      <c r="C496" s="287" t="s">
        <v>34</v>
      </c>
      <c r="D496" s="280"/>
      <c r="E496" s="278"/>
      <c r="F496" s="278"/>
      <c r="G496" s="278"/>
    </row>
    <row r="497" spans="1:7" x14ac:dyDescent="0.15">
      <c r="A497" s="319"/>
      <c r="B497" s="289"/>
      <c r="C497" s="277"/>
      <c r="D497" s="280">
        <v>2.88</v>
      </c>
      <c r="E497" s="273" t="s">
        <v>9</v>
      </c>
      <c r="F497" s="276"/>
      <c r="G497" s="276"/>
    </row>
    <row r="498" spans="1:7" x14ac:dyDescent="0.15">
      <c r="A498" s="319"/>
      <c r="B498" s="289"/>
      <c r="C498" s="277"/>
      <c r="D498" s="557"/>
      <c r="E498" s="278"/>
      <c r="F498" s="278"/>
      <c r="G498" s="278"/>
    </row>
    <row r="499" spans="1:7" ht="58.5" x14ac:dyDescent="0.15">
      <c r="A499" s="319"/>
      <c r="B499" s="289"/>
      <c r="C499" s="277" t="s">
        <v>415</v>
      </c>
      <c r="D499" s="553"/>
      <c r="E499" s="277"/>
      <c r="F499" s="277"/>
      <c r="G499" s="277"/>
    </row>
    <row r="500" spans="1:7" x14ac:dyDescent="0.15">
      <c r="A500" s="319"/>
      <c r="B500" s="289"/>
      <c r="C500" s="277"/>
      <c r="D500" s="280">
        <v>16.43</v>
      </c>
      <c r="E500" s="273" t="s">
        <v>400</v>
      </c>
      <c r="F500" s="276"/>
      <c r="G500" s="276"/>
    </row>
    <row r="501" spans="1:7" x14ac:dyDescent="0.15">
      <c r="A501" s="319"/>
      <c r="B501" s="289"/>
      <c r="C501" s="277"/>
      <c r="D501" s="553"/>
      <c r="E501" s="277"/>
      <c r="F501" s="277"/>
      <c r="G501" s="277"/>
    </row>
    <row r="502" spans="1:7" ht="81" x14ac:dyDescent="0.15">
      <c r="A502" s="269">
        <v>3</v>
      </c>
      <c r="B502" s="477" t="s">
        <v>447</v>
      </c>
      <c r="C502" s="277" t="s">
        <v>494</v>
      </c>
      <c r="D502" s="553"/>
      <c r="E502" s="277"/>
      <c r="F502" s="277"/>
      <c r="G502" s="277"/>
    </row>
    <row r="503" spans="1:7" x14ac:dyDescent="0.15">
      <c r="D503" s="280">
        <v>5.68</v>
      </c>
      <c r="E503" s="279" t="s">
        <v>73</v>
      </c>
      <c r="F503" s="268"/>
      <c r="G503" s="268"/>
    </row>
    <row r="504" spans="1:7" x14ac:dyDescent="0.15">
      <c r="E504" s="274"/>
      <c r="F504" s="274"/>
      <c r="G504" s="274"/>
    </row>
    <row r="505" spans="1:7" ht="93" x14ac:dyDescent="0.15">
      <c r="A505" s="319">
        <v>4</v>
      </c>
      <c r="B505" s="477" t="s">
        <v>844</v>
      </c>
      <c r="C505" s="277" t="s">
        <v>118</v>
      </c>
      <c r="D505" s="553"/>
      <c r="E505" s="277"/>
      <c r="F505" s="277"/>
      <c r="G505" s="277"/>
    </row>
    <row r="506" spans="1:7" x14ac:dyDescent="0.15">
      <c r="A506" s="319"/>
      <c r="B506" s="289"/>
      <c r="C506" s="284" t="s">
        <v>42</v>
      </c>
      <c r="D506" s="554"/>
      <c r="E506" s="278"/>
      <c r="F506" s="278"/>
      <c r="G506" s="278"/>
    </row>
    <row r="507" spans="1:7" x14ac:dyDescent="0.15">
      <c r="A507" s="319"/>
      <c r="B507" s="289"/>
      <c r="C507" s="277"/>
      <c r="D507" s="280">
        <v>95.26</v>
      </c>
      <c r="E507" s="475" t="s">
        <v>10</v>
      </c>
      <c r="F507" s="268"/>
      <c r="G507" s="268"/>
    </row>
    <row r="508" spans="1:7" x14ac:dyDescent="0.15">
      <c r="A508" s="319"/>
      <c r="B508" s="289"/>
      <c r="C508" s="277"/>
      <c r="D508" s="553"/>
      <c r="E508" s="277"/>
      <c r="F508" s="277"/>
      <c r="G508" s="277"/>
    </row>
    <row r="509" spans="1:7" ht="93" x14ac:dyDescent="0.15">
      <c r="A509" s="319">
        <v>5</v>
      </c>
      <c r="B509" s="477" t="s">
        <v>448</v>
      </c>
      <c r="C509" s="277" t="s">
        <v>128</v>
      </c>
      <c r="D509" s="553"/>
      <c r="E509" s="277"/>
      <c r="F509" s="277"/>
      <c r="G509" s="277"/>
    </row>
    <row r="510" spans="1:7" x14ac:dyDescent="0.15">
      <c r="A510" s="319"/>
      <c r="B510" s="289"/>
      <c r="C510" s="277"/>
      <c r="D510" s="280">
        <v>129.85</v>
      </c>
      <c r="E510" s="475" t="s">
        <v>10</v>
      </c>
      <c r="F510" s="268"/>
      <c r="G510" s="268"/>
    </row>
    <row r="511" spans="1:7" x14ac:dyDescent="0.15">
      <c r="A511" s="319"/>
      <c r="B511" s="289"/>
      <c r="C511" s="277"/>
      <c r="D511" s="553"/>
      <c r="E511" s="277"/>
      <c r="F511" s="277"/>
      <c r="G511" s="277"/>
    </row>
    <row r="512" spans="1:7" ht="93" x14ac:dyDescent="0.15">
      <c r="A512" s="319">
        <v>6</v>
      </c>
      <c r="B512" s="477" t="s">
        <v>449</v>
      </c>
      <c r="C512" s="277" t="s">
        <v>131</v>
      </c>
      <c r="D512" s="553"/>
      <c r="E512" s="277"/>
      <c r="F512" s="277"/>
      <c r="G512" s="277"/>
    </row>
    <row r="513" spans="1:7" x14ac:dyDescent="0.15">
      <c r="A513" s="319"/>
      <c r="B513" s="289"/>
      <c r="C513" s="277"/>
      <c r="D513" s="280">
        <v>6.54</v>
      </c>
      <c r="E513" s="475" t="s">
        <v>10</v>
      </c>
      <c r="F513" s="268"/>
      <c r="G513" s="268"/>
    </row>
    <row r="514" spans="1:7" x14ac:dyDescent="0.15">
      <c r="A514" s="319"/>
      <c r="B514" s="289"/>
      <c r="C514" s="277"/>
      <c r="D514" s="553"/>
      <c r="E514" s="277"/>
      <c r="F514" s="277"/>
      <c r="G514" s="277"/>
    </row>
    <row r="515" spans="1:7" ht="69.75" x14ac:dyDescent="0.15">
      <c r="A515" s="319">
        <v>7</v>
      </c>
      <c r="B515" s="477" t="s">
        <v>450</v>
      </c>
      <c r="C515" s="277" t="s">
        <v>510</v>
      </c>
      <c r="D515" s="553"/>
      <c r="E515" s="277"/>
      <c r="F515" s="277"/>
      <c r="G515" s="277"/>
    </row>
    <row r="516" spans="1:7" x14ac:dyDescent="0.15">
      <c r="A516" s="319"/>
      <c r="B516" s="289"/>
      <c r="C516" s="277"/>
      <c r="D516" s="280">
        <v>139.18</v>
      </c>
      <c r="E516" s="475" t="s">
        <v>10</v>
      </c>
      <c r="F516" s="268"/>
      <c r="G516" s="268"/>
    </row>
    <row r="517" spans="1:7" x14ac:dyDescent="0.15">
      <c r="A517" s="319"/>
      <c r="B517" s="289"/>
      <c r="C517" s="277"/>
      <c r="D517" s="553"/>
      <c r="E517" s="277"/>
      <c r="F517" s="277"/>
      <c r="G517" s="277"/>
    </row>
    <row r="518" spans="1:7" ht="69.75" x14ac:dyDescent="0.15">
      <c r="A518" s="319">
        <v>8</v>
      </c>
      <c r="B518" s="477" t="s">
        <v>450</v>
      </c>
      <c r="C518" s="277" t="s">
        <v>202</v>
      </c>
      <c r="D518" s="553"/>
      <c r="E518" s="277"/>
      <c r="F518" s="277"/>
      <c r="G518" s="277"/>
    </row>
    <row r="519" spans="1:7" x14ac:dyDescent="0.15">
      <c r="A519" s="319"/>
      <c r="B519" s="289"/>
      <c r="C519" s="277"/>
      <c r="D519" s="280">
        <v>471.92</v>
      </c>
      <c r="E519" s="475" t="s">
        <v>10</v>
      </c>
      <c r="F519" s="268"/>
      <c r="G519" s="268"/>
    </row>
    <row r="520" spans="1:7" x14ac:dyDescent="0.15">
      <c r="A520" s="319"/>
      <c r="B520" s="289"/>
      <c r="C520" s="277"/>
      <c r="D520" s="553"/>
      <c r="E520" s="277"/>
      <c r="F520" s="277"/>
      <c r="G520" s="277"/>
    </row>
    <row r="521" spans="1:7" ht="69.75" x14ac:dyDescent="0.15">
      <c r="A521" s="319">
        <v>9</v>
      </c>
      <c r="B521" s="477" t="s">
        <v>451</v>
      </c>
      <c r="C521" s="277" t="s">
        <v>205</v>
      </c>
      <c r="D521" s="553"/>
      <c r="E521" s="277"/>
      <c r="F521" s="277"/>
      <c r="G521" s="277"/>
    </row>
    <row r="522" spans="1:7" x14ac:dyDescent="0.15">
      <c r="A522" s="319"/>
      <c r="B522" s="289"/>
      <c r="C522" s="290" t="s">
        <v>211</v>
      </c>
      <c r="D522" s="559"/>
      <c r="E522" s="277"/>
      <c r="F522" s="277"/>
      <c r="G522" s="277"/>
    </row>
    <row r="523" spans="1:7" x14ac:dyDescent="0.15">
      <c r="A523" s="319"/>
      <c r="B523" s="289"/>
      <c r="C523" s="277"/>
      <c r="D523" s="280">
        <v>316.58</v>
      </c>
      <c r="E523" s="475" t="s">
        <v>10</v>
      </c>
      <c r="F523" s="268"/>
      <c r="G523" s="268"/>
    </row>
    <row r="524" spans="1:7" ht="93" x14ac:dyDescent="0.15">
      <c r="A524" s="319">
        <v>10</v>
      </c>
      <c r="B524" s="477" t="s">
        <v>452</v>
      </c>
      <c r="C524" s="277" t="s">
        <v>212</v>
      </c>
      <c r="D524" s="553"/>
      <c r="E524" s="277"/>
      <c r="F524" s="277"/>
      <c r="G524" s="277"/>
    </row>
    <row r="525" spans="1:7" x14ac:dyDescent="0.15">
      <c r="A525" s="319"/>
      <c r="B525" s="289"/>
      <c r="C525" s="277"/>
      <c r="D525" s="280">
        <v>365.44</v>
      </c>
      <c r="E525" s="475" t="s">
        <v>10</v>
      </c>
      <c r="F525" s="268"/>
      <c r="G525" s="268"/>
    </row>
    <row r="526" spans="1:7" ht="150" x14ac:dyDescent="0.15">
      <c r="A526" s="319">
        <v>11</v>
      </c>
      <c r="B526" s="477" t="s">
        <v>453</v>
      </c>
      <c r="C526" s="277" t="s">
        <v>213</v>
      </c>
      <c r="D526" s="553"/>
      <c r="E526" s="277"/>
      <c r="F526" s="277"/>
      <c r="G526" s="277"/>
    </row>
    <row r="527" spans="1:7" x14ac:dyDescent="0.15">
      <c r="A527" s="319"/>
      <c r="B527" s="289"/>
      <c r="C527" s="277"/>
      <c r="D527" s="280">
        <v>316.58</v>
      </c>
      <c r="E527" s="475" t="s">
        <v>10</v>
      </c>
      <c r="F527" s="268"/>
      <c r="G527" s="268"/>
    </row>
    <row r="528" spans="1:7" ht="81" x14ac:dyDescent="0.15">
      <c r="A528" s="319">
        <v>12</v>
      </c>
      <c r="B528" s="477" t="s">
        <v>454</v>
      </c>
      <c r="C528" s="277" t="s">
        <v>214</v>
      </c>
      <c r="D528" s="553"/>
      <c r="E528" s="277"/>
      <c r="F528" s="277"/>
      <c r="G528" s="277"/>
    </row>
    <row r="529" spans="1:7" x14ac:dyDescent="0.15">
      <c r="A529" s="319"/>
      <c r="B529" s="289"/>
      <c r="C529" s="277"/>
      <c r="D529" s="280">
        <v>22.3</v>
      </c>
      <c r="E529" s="475" t="s">
        <v>10</v>
      </c>
      <c r="F529" s="268"/>
      <c r="G529" s="268"/>
    </row>
    <row r="530" spans="1:7" x14ac:dyDescent="0.15">
      <c r="A530" s="319"/>
      <c r="B530" s="289"/>
      <c r="C530" s="277"/>
      <c r="D530" s="553"/>
      <c r="E530" s="277"/>
      <c r="F530" s="277"/>
      <c r="G530" s="277"/>
    </row>
    <row r="531" spans="1:7" ht="93" x14ac:dyDescent="0.15">
      <c r="A531" s="306">
        <v>13</v>
      </c>
      <c r="B531" s="477" t="s">
        <v>455</v>
      </c>
      <c r="C531" s="277" t="s">
        <v>217</v>
      </c>
      <c r="D531" s="553"/>
      <c r="E531" s="277"/>
      <c r="F531" s="277"/>
      <c r="G531" s="277"/>
    </row>
    <row r="532" spans="1:7" x14ac:dyDescent="0.15">
      <c r="A532" s="272"/>
      <c r="B532" s="346"/>
      <c r="C532" s="305" t="s">
        <v>268</v>
      </c>
      <c r="D532" s="554"/>
      <c r="E532" s="277"/>
      <c r="F532" s="277"/>
      <c r="G532" s="277"/>
    </row>
    <row r="533" spans="1:7" x14ac:dyDescent="0.15">
      <c r="A533" s="272"/>
      <c r="B533" s="346"/>
      <c r="C533" s="278"/>
      <c r="D533" s="280">
        <v>22.3</v>
      </c>
      <c r="E533" s="475" t="s">
        <v>10</v>
      </c>
      <c r="F533" s="268"/>
      <c r="G533" s="268"/>
    </row>
    <row r="534" spans="1:7" x14ac:dyDescent="0.15">
      <c r="A534" s="319"/>
      <c r="B534" s="289"/>
      <c r="C534" s="277"/>
      <c r="D534" s="553"/>
      <c r="E534" s="277"/>
      <c r="F534" s="277"/>
      <c r="G534" s="277"/>
    </row>
    <row r="535" spans="1:7" ht="69.75" x14ac:dyDescent="0.15">
      <c r="A535" s="319">
        <v>14</v>
      </c>
      <c r="B535" s="477" t="s">
        <v>456</v>
      </c>
      <c r="C535" s="277" t="s">
        <v>215</v>
      </c>
      <c r="D535" s="553"/>
      <c r="E535" s="277"/>
      <c r="F535" s="277"/>
      <c r="G535" s="277"/>
    </row>
    <row r="536" spans="1:7" x14ac:dyDescent="0.15">
      <c r="A536" s="319"/>
      <c r="B536" s="289"/>
      <c r="C536" s="277"/>
      <c r="D536" s="280">
        <v>365.44</v>
      </c>
      <c r="E536" s="475" t="s">
        <v>10</v>
      </c>
      <c r="F536" s="268"/>
      <c r="G536" s="268"/>
    </row>
    <row r="537" spans="1:7" x14ac:dyDescent="0.15">
      <c r="A537" s="319"/>
      <c r="B537" s="289"/>
      <c r="C537" s="277"/>
      <c r="D537" s="553"/>
      <c r="E537" s="277"/>
      <c r="F537" s="277"/>
      <c r="G537" s="277"/>
    </row>
    <row r="538" spans="1:7" ht="71.25" x14ac:dyDescent="0.15">
      <c r="A538" s="319">
        <v>15</v>
      </c>
      <c r="B538" s="477" t="s">
        <v>457</v>
      </c>
      <c r="C538" s="277" t="s">
        <v>216</v>
      </c>
      <c r="D538" s="553"/>
      <c r="E538" s="277"/>
      <c r="F538" s="277"/>
      <c r="G538" s="277"/>
    </row>
    <row r="539" spans="1:7" x14ac:dyDescent="0.15">
      <c r="A539" s="319"/>
      <c r="B539" s="289"/>
      <c r="C539" s="277"/>
      <c r="D539" s="280">
        <v>365.44</v>
      </c>
      <c r="E539" s="475" t="s">
        <v>10</v>
      </c>
      <c r="F539" s="268"/>
      <c r="G539" s="268"/>
    </row>
    <row r="540" spans="1:7" x14ac:dyDescent="0.15">
      <c r="A540" s="319"/>
      <c r="B540" s="289"/>
      <c r="C540" s="277"/>
      <c r="D540" s="553"/>
      <c r="E540" s="277"/>
      <c r="F540" s="277"/>
      <c r="G540" s="277"/>
    </row>
    <row r="541" spans="1:7" ht="335.65" customHeight="1" x14ac:dyDescent="0.15">
      <c r="A541" s="319">
        <v>16</v>
      </c>
      <c r="B541" s="477" t="s">
        <v>458</v>
      </c>
      <c r="C541" s="277" t="s">
        <v>279</v>
      </c>
      <c r="D541" s="553"/>
      <c r="E541" s="277"/>
      <c r="F541" s="277"/>
      <c r="G541" s="277"/>
    </row>
    <row r="542" spans="1:7" x14ac:dyDescent="0.15">
      <c r="A542" s="319"/>
      <c r="B542" s="289"/>
      <c r="C542" s="274" t="s">
        <v>31</v>
      </c>
      <c r="D542" s="280">
        <v>54</v>
      </c>
      <c r="E542" s="475" t="s">
        <v>10</v>
      </c>
      <c r="F542" s="268"/>
      <c r="G542" s="268"/>
    </row>
    <row r="543" spans="1:7" x14ac:dyDescent="0.15">
      <c r="A543" s="319"/>
      <c r="B543" s="289"/>
      <c r="C543" s="277"/>
      <c r="D543" s="553"/>
      <c r="E543" s="277"/>
      <c r="F543" s="277"/>
      <c r="G543" s="277"/>
    </row>
    <row r="544" spans="1:7" ht="104.25" x14ac:dyDescent="0.15">
      <c r="A544" s="269">
        <v>17</v>
      </c>
      <c r="B544" s="477" t="s">
        <v>459</v>
      </c>
      <c r="C544" s="277" t="s">
        <v>221</v>
      </c>
      <c r="D544" s="553"/>
      <c r="E544" s="277"/>
      <c r="F544" s="277"/>
      <c r="G544" s="277"/>
    </row>
    <row r="545" spans="1:7" x14ac:dyDescent="0.15">
      <c r="B545" s="347" t="s">
        <v>223</v>
      </c>
      <c r="C545" s="289"/>
      <c r="D545" s="553"/>
      <c r="E545" s="307"/>
      <c r="F545" s="307"/>
      <c r="G545" s="307"/>
    </row>
    <row r="546" spans="1:7" x14ac:dyDescent="0.15">
      <c r="D546" s="554">
        <v>122.31</v>
      </c>
      <c r="E546" s="475" t="s">
        <v>10</v>
      </c>
      <c r="F546" s="283"/>
      <c r="G546" s="268"/>
    </row>
    <row r="547" spans="1:7" x14ac:dyDescent="0.15">
      <c r="E547" s="274"/>
      <c r="F547" s="274"/>
      <c r="G547" s="274"/>
    </row>
    <row r="548" spans="1:7" ht="93" x14ac:dyDescent="0.15">
      <c r="A548" s="269">
        <v>18</v>
      </c>
      <c r="B548" s="477" t="s">
        <v>460</v>
      </c>
      <c r="C548" s="277" t="s">
        <v>218</v>
      </c>
      <c r="D548" s="553"/>
      <c r="E548" s="277"/>
      <c r="F548" s="277"/>
      <c r="G548" s="277"/>
    </row>
    <row r="549" spans="1:7" x14ac:dyDescent="0.15">
      <c r="A549" s="319"/>
      <c r="B549" s="289" t="s">
        <v>220</v>
      </c>
      <c r="C549" s="289" t="s">
        <v>219</v>
      </c>
      <c r="D549" s="553"/>
      <c r="E549" s="277"/>
      <c r="F549" s="277"/>
      <c r="G549" s="277"/>
    </row>
    <row r="550" spans="1:7" x14ac:dyDescent="0.15">
      <c r="D550" s="280">
        <v>35.89</v>
      </c>
      <c r="E550" s="282" t="s">
        <v>10</v>
      </c>
      <c r="F550" s="283"/>
      <c r="G550" s="268"/>
    </row>
    <row r="551" spans="1:7" x14ac:dyDescent="0.15">
      <c r="E551" s="274"/>
      <c r="F551" s="274"/>
      <c r="G551" s="274"/>
    </row>
    <row r="552" spans="1:7" ht="115.5" x14ac:dyDescent="0.15">
      <c r="A552" s="269">
        <v>19</v>
      </c>
      <c r="B552" s="477" t="s">
        <v>461</v>
      </c>
      <c r="C552" s="277" t="s">
        <v>233</v>
      </c>
      <c r="D552" s="553"/>
      <c r="E552" s="277"/>
      <c r="F552" s="277"/>
      <c r="G552" s="277"/>
    </row>
    <row r="553" spans="1:7" x14ac:dyDescent="0.15">
      <c r="C553" s="284" t="s">
        <v>229</v>
      </c>
      <c r="D553" s="554"/>
      <c r="E553" s="277"/>
      <c r="F553" s="277"/>
      <c r="G553" s="277"/>
    </row>
    <row r="554" spans="1:7" x14ac:dyDescent="0.15">
      <c r="D554" s="280">
        <v>116.96</v>
      </c>
      <c r="E554" s="475" t="s">
        <v>10</v>
      </c>
      <c r="F554" s="283"/>
      <c r="G554" s="268"/>
    </row>
    <row r="555" spans="1:7" x14ac:dyDescent="0.15">
      <c r="E555" s="274"/>
      <c r="F555" s="274"/>
      <c r="G555" s="274"/>
    </row>
    <row r="556" spans="1:7" ht="69.75" x14ac:dyDescent="0.15">
      <c r="A556" s="308">
        <v>20</v>
      </c>
      <c r="B556" s="477" t="s">
        <v>462</v>
      </c>
      <c r="C556" s="277" t="s">
        <v>225</v>
      </c>
      <c r="D556" s="553"/>
      <c r="E556" s="277"/>
      <c r="F556" s="277"/>
      <c r="G556" s="277"/>
    </row>
    <row r="557" spans="1:7" x14ac:dyDescent="0.15">
      <c r="B557" s="347" t="s">
        <v>226</v>
      </c>
      <c r="C557" s="289"/>
      <c r="D557" s="553"/>
      <c r="E557" s="277"/>
      <c r="F557" s="277"/>
      <c r="G557" s="277"/>
    </row>
    <row r="558" spans="1:7" x14ac:dyDescent="0.15">
      <c r="D558" s="280">
        <v>133.83000000000001</v>
      </c>
      <c r="E558" s="475" t="s">
        <v>10</v>
      </c>
      <c r="F558" s="283"/>
      <c r="G558" s="268"/>
    </row>
    <row r="559" spans="1:7" x14ac:dyDescent="0.15">
      <c r="E559" s="274"/>
      <c r="F559" s="274"/>
      <c r="G559" s="274"/>
    </row>
    <row r="560" spans="1:7" ht="69.75" x14ac:dyDescent="0.15">
      <c r="A560" s="308">
        <v>21</v>
      </c>
      <c r="B560" s="477" t="s">
        <v>463</v>
      </c>
      <c r="C560" s="277" t="s">
        <v>224</v>
      </c>
      <c r="D560" s="553"/>
      <c r="E560" s="277"/>
      <c r="F560" s="277"/>
      <c r="G560" s="277"/>
    </row>
    <row r="561" spans="1:7" x14ac:dyDescent="0.15">
      <c r="D561" s="280">
        <v>12.17</v>
      </c>
      <c r="E561" s="475" t="s">
        <v>10</v>
      </c>
      <c r="F561" s="283"/>
      <c r="G561" s="268"/>
    </row>
    <row r="562" spans="1:7" x14ac:dyDescent="0.15">
      <c r="C562" s="281"/>
      <c r="D562" s="557"/>
      <c r="E562" s="272"/>
      <c r="F562" s="272"/>
      <c r="G562" s="272"/>
    </row>
    <row r="563" spans="1:7" ht="24" x14ac:dyDescent="0.15">
      <c r="A563" s="269" t="s">
        <v>497</v>
      </c>
      <c r="C563" s="277" t="s">
        <v>498</v>
      </c>
      <c r="D563" s="280">
        <v>26</v>
      </c>
      <c r="E563" s="282" t="s">
        <v>503</v>
      </c>
      <c r="F563" s="283"/>
      <c r="G563" s="268"/>
    </row>
    <row r="564" spans="1:7" x14ac:dyDescent="0.15">
      <c r="C564" s="277"/>
      <c r="D564" s="557"/>
      <c r="E564" s="272"/>
      <c r="F564" s="272"/>
      <c r="G564" s="272"/>
    </row>
    <row r="565" spans="1:7" ht="24" x14ac:dyDescent="0.15">
      <c r="A565" s="269" t="s">
        <v>499</v>
      </c>
      <c r="C565" s="277" t="s">
        <v>500</v>
      </c>
      <c r="D565" s="280" t="s">
        <v>504</v>
      </c>
      <c r="E565" s="282" t="s">
        <v>503</v>
      </c>
      <c r="F565" s="283"/>
      <c r="G565" s="268"/>
    </row>
    <row r="566" spans="1:7" x14ac:dyDescent="0.15">
      <c r="C566" s="277"/>
      <c r="D566" s="557"/>
      <c r="E566" s="272"/>
      <c r="F566" s="272"/>
      <c r="G566" s="272"/>
    </row>
    <row r="567" spans="1:7" ht="24" x14ac:dyDescent="0.15">
      <c r="A567" s="269" t="s">
        <v>499</v>
      </c>
      <c r="C567" s="277" t="s">
        <v>501</v>
      </c>
      <c r="D567" s="280" t="s">
        <v>504</v>
      </c>
      <c r="E567" s="282" t="s">
        <v>503</v>
      </c>
      <c r="F567" s="283"/>
      <c r="G567" s="268"/>
    </row>
    <row r="568" spans="1:7" x14ac:dyDescent="0.15">
      <c r="C568" s="277"/>
      <c r="D568" s="557"/>
      <c r="E568" s="272"/>
      <c r="F568" s="272"/>
      <c r="G568" s="272"/>
    </row>
    <row r="569" spans="1:7" ht="24" x14ac:dyDescent="0.15">
      <c r="A569" s="269" t="s">
        <v>499</v>
      </c>
      <c r="C569" s="277" t="s">
        <v>502</v>
      </c>
      <c r="D569" s="280" t="s">
        <v>504</v>
      </c>
      <c r="E569" s="282" t="s">
        <v>503</v>
      </c>
      <c r="F569" s="283"/>
      <c r="G569" s="268"/>
    </row>
    <row r="570" spans="1:7" x14ac:dyDescent="0.15">
      <c r="C570" s="320"/>
      <c r="D570" s="280"/>
      <c r="E570" s="282"/>
      <c r="F570" s="283"/>
      <c r="G570" s="268"/>
    </row>
    <row r="571" spans="1:7" ht="93" x14ac:dyDescent="0.15">
      <c r="A571" s="269">
        <v>22</v>
      </c>
      <c r="B571" s="477" t="s">
        <v>464</v>
      </c>
      <c r="C571" s="277" t="s">
        <v>485</v>
      </c>
      <c r="D571" s="553"/>
      <c r="E571" s="277"/>
      <c r="F571" s="277"/>
      <c r="G571" s="277"/>
    </row>
    <row r="572" spans="1:7" x14ac:dyDescent="0.15">
      <c r="D572" s="280">
        <v>5.09</v>
      </c>
      <c r="E572" s="475" t="s">
        <v>10</v>
      </c>
      <c r="F572" s="283"/>
      <c r="G572" s="268"/>
    </row>
    <row r="573" spans="1:7" x14ac:dyDescent="0.15">
      <c r="E573" s="274"/>
      <c r="F573" s="274"/>
      <c r="G573" s="274"/>
    </row>
    <row r="574" spans="1:7" ht="173.25" x14ac:dyDescent="0.15">
      <c r="A574" s="269">
        <v>23</v>
      </c>
      <c r="B574" s="477" t="s">
        <v>466</v>
      </c>
      <c r="C574" s="277" t="s">
        <v>242</v>
      </c>
      <c r="D574" s="553"/>
      <c r="E574" s="277"/>
      <c r="F574" s="277"/>
      <c r="G574" s="277"/>
    </row>
    <row r="575" spans="1:7" x14ac:dyDescent="0.15">
      <c r="C575" s="281"/>
      <c r="D575" s="280">
        <v>5.22</v>
      </c>
      <c r="E575" s="475" t="s">
        <v>10</v>
      </c>
      <c r="F575" s="327"/>
      <c r="G575" s="327"/>
    </row>
    <row r="576" spans="1:7" x14ac:dyDescent="0.15">
      <c r="C576" s="281" t="s">
        <v>246</v>
      </c>
      <c r="D576" s="280">
        <v>41.76</v>
      </c>
      <c r="E576" s="475" t="s">
        <v>247</v>
      </c>
      <c r="F576" s="283"/>
      <c r="G576" s="268"/>
    </row>
    <row r="577" spans="1:7" x14ac:dyDescent="0.15">
      <c r="E577" s="274"/>
      <c r="F577" s="274"/>
      <c r="G577" s="274"/>
    </row>
    <row r="578" spans="1:7" ht="71.25" x14ac:dyDescent="0.15">
      <c r="A578" s="319">
        <v>24</v>
      </c>
      <c r="B578" s="477" t="s">
        <v>465</v>
      </c>
      <c r="C578" s="277" t="s">
        <v>237</v>
      </c>
      <c r="D578" s="553"/>
      <c r="E578" s="277"/>
      <c r="F578" s="277"/>
      <c r="G578" s="277"/>
    </row>
    <row r="579" spans="1:7" x14ac:dyDescent="0.15">
      <c r="A579" s="319"/>
      <c r="B579" s="289"/>
      <c r="C579" s="281"/>
      <c r="D579" s="280"/>
      <c r="E579" s="475" t="s">
        <v>10</v>
      </c>
      <c r="F579" s="310"/>
      <c r="G579" s="310"/>
    </row>
    <row r="580" spans="1:7" x14ac:dyDescent="0.15">
      <c r="A580" s="319"/>
      <c r="B580" s="289"/>
      <c r="C580" s="277"/>
      <c r="D580" s="280">
        <v>383.56</v>
      </c>
      <c r="E580" s="475" t="s">
        <v>44</v>
      </c>
      <c r="F580" s="311"/>
      <c r="G580" s="268"/>
    </row>
    <row r="581" spans="1:7" x14ac:dyDescent="0.15">
      <c r="E581" s="274"/>
      <c r="F581" s="274"/>
      <c r="G581" s="274"/>
    </row>
    <row r="582" spans="1:7" ht="71.25" x14ac:dyDescent="0.15">
      <c r="A582" s="269">
        <v>25</v>
      </c>
      <c r="B582" s="477" t="s">
        <v>468</v>
      </c>
      <c r="C582" s="277" t="s">
        <v>239</v>
      </c>
      <c r="D582" s="553"/>
      <c r="E582" s="277"/>
      <c r="F582" s="277"/>
      <c r="G582" s="277"/>
    </row>
    <row r="583" spans="1:7" x14ac:dyDescent="0.15">
      <c r="D583" s="280">
        <v>0.28000000000000003</v>
      </c>
      <c r="E583" s="475" t="s">
        <v>116</v>
      </c>
      <c r="F583" s="311"/>
      <c r="G583" s="268"/>
    </row>
    <row r="584" spans="1:7" x14ac:dyDescent="0.15">
      <c r="E584" s="274"/>
      <c r="F584" s="274"/>
      <c r="G584" s="274"/>
    </row>
    <row r="585" spans="1:7" ht="104.25" x14ac:dyDescent="0.15">
      <c r="A585" s="269">
        <v>26</v>
      </c>
      <c r="B585" s="477" t="s">
        <v>469</v>
      </c>
      <c r="C585" s="277" t="s">
        <v>240</v>
      </c>
      <c r="D585" s="553"/>
      <c r="E585" s="277"/>
      <c r="F585" s="277"/>
      <c r="G585" s="277"/>
    </row>
    <row r="586" spans="1:7" x14ac:dyDescent="0.15">
      <c r="D586" s="554">
        <v>10</v>
      </c>
      <c r="E586" s="279" t="s">
        <v>241</v>
      </c>
      <c r="F586" s="311"/>
      <c r="G586" s="268"/>
    </row>
    <row r="587" spans="1:7" x14ac:dyDescent="0.15">
      <c r="E587" s="274"/>
      <c r="F587" s="274"/>
      <c r="G587" s="274"/>
    </row>
    <row r="588" spans="1:7" ht="104.25" x14ac:dyDescent="0.15">
      <c r="A588" s="269">
        <v>27</v>
      </c>
      <c r="B588" s="477" t="s">
        <v>470</v>
      </c>
      <c r="C588" s="277" t="s">
        <v>249</v>
      </c>
      <c r="D588" s="553"/>
      <c r="E588" s="277"/>
      <c r="F588" s="277"/>
      <c r="G588" s="277"/>
    </row>
    <row r="589" spans="1:7" x14ac:dyDescent="0.15">
      <c r="B589" s="347" t="s">
        <v>251</v>
      </c>
      <c r="C589" s="313" t="s">
        <v>250</v>
      </c>
      <c r="D589" s="553"/>
      <c r="E589" s="274"/>
      <c r="F589" s="274"/>
      <c r="G589" s="274"/>
    </row>
    <row r="590" spans="1:7" x14ac:dyDescent="0.15">
      <c r="D590" s="554">
        <v>12</v>
      </c>
      <c r="E590" s="475" t="s">
        <v>10</v>
      </c>
      <c r="F590" s="283"/>
      <c r="G590" s="268"/>
    </row>
    <row r="591" spans="1:7" ht="71.25" x14ac:dyDescent="0.15">
      <c r="A591" s="269">
        <v>28</v>
      </c>
      <c r="B591" s="477" t="s">
        <v>471</v>
      </c>
      <c r="C591" s="277" t="s">
        <v>347</v>
      </c>
      <c r="D591" s="553"/>
      <c r="E591" s="277"/>
      <c r="F591" s="277"/>
      <c r="G591" s="277"/>
    </row>
    <row r="592" spans="1:7" x14ac:dyDescent="0.15">
      <c r="D592" s="554">
        <v>30</v>
      </c>
      <c r="E592" s="279" t="s">
        <v>241</v>
      </c>
      <c r="F592" s="283"/>
      <c r="G592" s="268"/>
    </row>
    <row r="593" spans="1:7" x14ac:dyDescent="0.15">
      <c r="E593" s="274"/>
      <c r="F593" s="274"/>
      <c r="G593" s="274"/>
    </row>
    <row r="594" spans="1:7" ht="71.25" x14ac:dyDescent="0.15">
      <c r="A594" s="269">
        <v>29</v>
      </c>
      <c r="B594" s="477" t="s">
        <v>472</v>
      </c>
      <c r="C594" s="277" t="s">
        <v>346</v>
      </c>
      <c r="D594" s="553"/>
      <c r="E594" s="277"/>
      <c r="F594" s="277"/>
      <c r="G594" s="277"/>
    </row>
    <row r="595" spans="1:7" x14ac:dyDescent="0.15">
      <c r="B595" s="347" t="s">
        <v>255</v>
      </c>
      <c r="C595" s="277" t="s">
        <v>254</v>
      </c>
      <c r="D595" s="553"/>
      <c r="E595" s="274"/>
      <c r="F595" s="274"/>
      <c r="G595" s="274"/>
    </row>
    <row r="596" spans="1:7" x14ac:dyDescent="0.15">
      <c r="D596" s="554">
        <v>20</v>
      </c>
      <c r="E596" s="290" t="s">
        <v>241</v>
      </c>
      <c r="F596" s="324"/>
      <c r="G596" s="321"/>
    </row>
    <row r="597" spans="1:7" x14ac:dyDescent="0.15">
      <c r="E597" s="274"/>
      <c r="F597" s="274"/>
      <c r="G597" s="274"/>
    </row>
    <row r="598" spans="1:7" ht="71.25" x14ac:dyDescent="0.15">
      <c r="A598" s="269">
        <v>30</v>
      </c>
      <c r="B598" s="477" t="s">
        <v>473</v>
      </c>
      <c r="C598" s="277" t="s">
        <v>343</v>
      </c>
      <c r="D598" s="553"/>
      <c r="E598" s="277"/>
      <c r="F598" s="277"/>
      <c r="G598" s="277"/>
    </row>
    <row r="599" spans="1:7" x14ac:dyDescent="0.15">
      <c r="D599" s="554">
        <v>5</v>
      </c>
      <c r="E599" s="290" t="s">
        <v>241</v>
      </c>
      <c r="F599" s="324"/>
      <c r="G599" s="321"/>
    </row>
    <row r="600" spans="1:7" x14ac:dyDescent="0.15">
      <c r="E600" s="274"/>
      <c r="F600" s="274"/>
      <c r="G600" s="274"/>
    </row>
    <row r="601" spans="1:7" ht="57.75" x14ac:dyDescent="0.15">
      <c r="A601" s="269">
        <v>31</v>
      </c>
      <c r="B601" s="477" t="s">
        <v>483</v>
      </c>
      <c r="C601" s="277" t="s">
        <v>344</v>
      </c>
      <c r="D601" s="553"/>
      <c r="E601" s="277"/>
      <c r="F601" s="277"/>
      <c r="G601" s="277"/>
    </row>
    <row r="602" spans="1:7" x14ac:dyDescent="0.15">
      <c r="D602" s="554">
        <v>5</v>
      </c>
      <c r="E602" s="290" t="s">
        <v>241</v>
      </c>
      <c r="F602" s="324"/>
      <c r="G602" s="321"/>
    </row>
    <row r="603" spans="1:7" x14ac:dyDescent="0.15">
      <c r="E603" s="274"/>
      <c r="F603" s="274"/>
      <c r="G603" s="274"/>
    </row>
    <row r="604" spans="1:7" ht="71.25" x14ac:dyDescent="0.15">
      <c r="A604" s="269">
        <v>32</v>
      </c>
      <c r="B604" s="477" t="s">
        <v>474</v>
      </c>
      <c r="C604" s="277" t="s">
        <v>345</v>
      </c>
      <c r="D604" s="553"/>
      <c r="E604" s="277"/>
      <c r="F604" s="277"/>
      <c r="G604" s="277"/>
    </row>
    <row r="605" spans="1:7" x14ac:dyDescent="0.15">
      <c r="D605" s="554">
        <v>20</v>
      </c>
      <c r="E605" s="290" t="s">
        <v>241</v>
      </c>
      <c r="F605" s="324"/>
      <c r="G605" s="321"/>
    </row>
    <row r="606" spans="1:7" x14ac:dyDescent="0.15">
      <c r="E606" s="274"/>
      <c r="F606" s="274"/>
      <c r="G606" s="274"/>
    </row>
    <row r="607" spans="1:7" ht="219" x14ac:dyDescent="0.15">
      <c r="A607" s="269">
        <v>33</v>
      </c>
      <c r="B607" s="477" t="s">
        <v>475</v>
      </c>
      <c r="C607" s="277" t="s">
        <v>275</v>
      </c>
      <c r="D607" s="553"/>
      <c r="E607" s="277"/>
      <c r="F607" s="277"/>
      <c r="G607" s="277"/>
    </row>
    <row r="608" spans="1:7" x14ac:dyDescent="0.15">
      <c r="D608" s="280">
        <v>22.28</v>
      </c>
      <c r="E608" s="284" t="s">
        <v>10</v>
      </c>
      <c r="F608" s="324"/>
      <c r="G608" s="321"/>
    </row>
    <row r="609" spans="1:7" x14ac:dyDescent="0.15">
      <c r="E609" s="274"/>
      <c r="F609" s="274"/>
      <c r="G609" s="274"/>
    </row>
    <row r="610" spans="1:7" ht="231" x14ac:dyDescent="0.15">
      <c r="A610" s="269">
        <v>34</v>
      </c>
      <c r="B610" s="477" t="s">
        <v>476</v>
      </c>
      <c r="C610" s="277" t="s">
        <v>276</v>
      </c>
      <c r="D610" s="553"/>
      <c r="E610" s="277"/>
      <c r="F610" s="277"/>
      <c r="G610" s="277"/>
    </row>
    <row r="611" spans="1:7" x14ac:dyDescent="0.15">
      <c r="D611" s="554">
        <v>29</v>
      </c>
      <c r="E611" s="475" t="s">
        <v>257</v>
      </c>
      <c r="F611" s="283"/>
      <c r="G611" s="268"/>
    </row>
    <row r="612" spans="1:7" x14ac:dyDescent="0.15">
      <c r="E612" s="274"/>
      <c r="F612" s="274"/>
      <c r="G612" s="274"/>
    </row>
    <row r="613" spans="1:7" ht="219" x14ac:dyDescent="0.15">
      <c r="A613" s="269">
        <v>35</v>
      </c>
      <c r="B613" s="477" t="s">
        <v>477</v>
      </c>
      <c r="C613" s="277" t="s">
        <v>277</v>
      </c>
      <c r="D613" s="553"/>
      <c r="E613" s="277"/>
      <c r="F613" s="277"/>
      <c r="G613" s="277"/>
    </row>
    <row r="614" spans="1:7" x14ac:dyDescent="0.15">
      <c r="D614" s="554">
        <v>12</v>
      </c>
      <c r="E614" s="284" t="s">
        <v>10</v>
      </c>
      <c r="F614" s="324"/>
      <c r="G614" s="321"/>
    </row>
    <row r="615" spans="1:7" x14ac:dyDescent="0.15">
      <c r="E615" s="274"/>
      <c r="F615" s="274"/>
      <c r="G615" s="274"/>
    </row>
    <row r="616" spans="1:7" ht="196.5" x14ac:dyDescent="0.15">
      <c r="A616" s="308">
        <v>36</v>
      </c>
      <c r="B616" s="477" t="s">
        <v>478</v>
      </c>
      <c r="C616" s="277" t="s">
        <v>278</v>
      </c>
      <c r="D616" s="553"/>
      <c r="E616" s="277"/>
      <c r="F616" s="277"/>
      <c r="G616" s="277"/>
    </row>
    <row r="617" spans="1:7" x14ac:dyDescent="0.15">
      <c r="D617" s="561">
        <v>28</v>
      </c>
      <c r="E617" s="282" t="s">
        <v>10</v>
      </c>
      <c r="F617" s="283"/>
      <c r="G617" s="268"/>
    </row>
    <row r="618" spans="1:7" ht="21.4" customHeight="1" x14ac:dyDescent="0.15">
      <c r="E618" s="274"/>
      <c r="F618" s="274"/>
      <c r="G618" s="274"/>
    </row>
    <row r="619" spans="1:7" ht="25.15" customHeight="1" x14ac:dyDescent="0.15">
      <c r="A619" s="915" t="s">
        <v>832</v>
      </c>
      <c r="B619" s="916"/>
      <c r="C619" s="916"/>
      <c r="D619" s="916"/>
      <c r="E619" s="916"/>
      <c r="F619" s="917"/>
      <c r="G619" s="551"/>
    </row>
    <row r="620" spans="1:7" x14ac:dyDescent="0.15">
      <c r="A620" s="881"/>
      <c r="B620" s="882"/>
      <c r="C620" s="882"/>
      <c r="D620" s="882"/>
      <c r="E620" s="882"/>
      <c r="F620" s="882"/>
      <c r="G620" s="883"/>
    </row>
    <row r="621" spans="1:7" x14ac:dyDescent="0.15">
      <c r="A621" s="878" t="s">
        <v>834</v>
      </c>
      <c r="B621" s="879"/>
      <c r="C621" s="879"/>
      <c r="D621" s="879"/>
      <c r="E621" s="879"/>
      <c r="F621" s="879"/>
      <c r="G621" s="880"/>
    </row>
    <row r="622" spans="1:7" ht="115.5" x14ac:dyDescent="0.15">
      <c r="A622" s="319">
        <v>1</v>
      </c>
      <c r="B622" s="477" t="s">
        <v>480</v>
      </c>
      <c r="C622" s="289" t="s">
        <v>307</v>
      </c>
      <c r="D622" s="553"/>
      <c r="E622" s="277"/>
      <c r="F622" s="277"/>
      <c r="G622" s="319"/>
    </row>
    <row r="623" spans="1:7" ht="24" x14ac:dyDescent="0.15">
      <c r="A623" s="319"/>
      <c r="B623" s="289" t="s">
        <v>62</v>
      </c>
      <c r="C623" s="289" t="s">
        <v>61</v>
      </c>
      <c r="D623" s="553"/>
      <c r="E623" s="277"/>
      <c r="F623" s="277"/>
      <c r="G623" s="319"/>
    </row>
    <row r="624" spans="1:7" x14ac:dyDescent="0.15">
      <c r="A624" s="319"/>
      <c r="B624" s="289"/>
      <c r="C624" s="289" t="s">
        <v>63</v>
      </c>
      <c r="D624" s="553"/>
      <c r="E624" s="278"/>
      <c r="F624" s="278"/>
      <c r="G624" s="272"/>
    </row>
    <row r="625" spans="1:7" x14ac:dyDescent="0.15">
      <c r="A625" s="319"/>
      <c r="B625" s="289"/>
      <c r="C625" s="289"/>
      <c r="D625" s="280">
        <v>0.04</v>
      </c>
      <c r="E625" s="273" t="s">
        <v>9</v>
      </c>
      <c r="F625" s="276"/>
      <c r="G625" s="276"/>
    </row>
    <row r="626" spans="1:7" x14ac:dyDescent="0.15">
      <c r="A626" s="319"/>
      <c r="B626" s="289"/>
      <c r="C626" s="289"/>
      <c r="D626" s="553"/>
      <c r="E626" s="277"/>
      <c r="F626" s="277"/>
      <c r="G626" s="319"/>
    </row>
    <row r="627" spans="1:7" ht="150" x14ac:dyDescent="0.15">
      <c r="A627" s="319">
        <v>2</v>
      </c>
      <c r="B627" s="477" t="s">
        <v>481</v>
      </c>
      <c r="C627" s="289" t="s">
        <v>111</v>
      </c>
      <c r="D627" s="553"/>
      <c r="E627" s="277"/>
      <c r="F627" s="277"/>
      <c r="G627" s="319"/>
    </row>
    <row r="628" spans="1:7" x14ac:dyDescent="0.15">
      <c r="A628" s="319"/>
      <c r="B628" s="289"/>
      <c r="C628" s="289"/>
      <c r="D628" s="280">
        <v>4.29</v>
      </c>
      <c r="E628" s="287" t="s">
        <v>9</v>
      </c>
      <c r="F628" s="327"/>
      <c r="G628" s="276"/>
    </row>
    <row r="629" spans="1:7" ht="58.5" x14ac:dyDescent="0.15">
      <c r="A629" s="319"/>
      <c r="B629" s="289"/>
      <c r="C629" s="289" t="s">
        <v>408</v>
      </c>
      <c r="D629" s="553"/>
      <c r="E629" s="277"/>
      <c r="F629" s="277"/>
      <c r="G629" s="319"/>
    </row>
    <row r="630" spans="1:7" x14ac:dyDescent="0.15">
      <c r="A630" s="319"/>
      <c r="B630" s="289"/>
      <c r="C630" s="289"/>
      <c r="D630" s="280">
        <v>56.97</v>
      </c>
      <c r="E630" s="287" t="s">
        <v>400</v>
      </c>
      <c r="F630" s="327"/>
      <c r="G630" s="276"/>
    </row>
    <row r="631" spans="1:7" x14ac:dyDescent="0.15">
      <c r="A631" s="319"/>
      <c r="B631" s="289"/>
      <c r="C631" s="289"/>
      <c r="D631" s="553"/>
      <c r="E631" s="277"/>
      <c r="F631" s="277"/>
      <c r="G631" s="319"/>
    </row>
    <row r="632" spans="1:7" x14ac:dyDescent="0.15">
      <c r="A632" s="319"/>
      <c r="B632" s="289"/>
      <c r="C632" s="289"/>
      <c r="D632" s="280">
        <v>0.34</v>
      </c>
      <c r="E632" s="287" t="s">
        <v>9</v>
      </c>
      <c r="F632" s="327"/>
      <c r="G632" s="276"/>
    </row>
    <row r="633" spans="1:7" ht="69.75" x14ac:dyDescent="0.15">
      <c r="A633" s="319"/>
      <c r="B633" s="289"/>
      <c r="C633" s="346" t="s">
        <v>409</v>
      </c>
      <c r="D633" s="557"/>
      <c r="E633" s="278"/>
      <c r="F633" s="278"/>
      <c r="G633" s="272"/>
    </row>
    <row r="634" spans="1:7" x14ac:dyDescent="0.15">
      <c r="A634" s="319"/>
      <c r="B634" s="289"/>
      <c r="C634" s="289"/>
      <c r="D634" s="280">
        <v>5.03</v>
      </c>
      <c r="E634" s="287" t="s">
        <v>400</v>
      </c>
      <c r="F634" s="327"/>
      <c r="G634" s="276"/>
    </row>
    <row r="635" spans="1:7" x14ac:dyDescent="0.15">
      <c r="A635" s="319"/>
      <c r="B635" s="289"/>
      <c r="C635" s="289"/>
      <c r="D635" s="553"/>
      <c r="E635" s="277"/>
      <c r="F635" s="277"/>
      <c r="G635" s="319"/>
    </row>
    <row r="636" spans="1:7" x14ac:dyDescent="0.15">
      <c r="A636" s="319"/>
      <c r="B636" s="289"/>
      <c r="C636" s="305" t="s">
        <v>15</v>
      </c>
      <c r="D636" s="554"/>
      <c r="E636" s="278"/>
      <c r="F636" s="278"/>
      <c r="G636" s="272"/>
    </row>
    <row r="637" spans="1:7" x14ac:dyDescent="0.15">
      <c r="A637" s="319"/>
      <c r="B637" s="289"/>
      <c r="C637" s="289"/>
      <c r="D637" s="280">
        <v>8.1999999999999993</v>
      </c>
      <c r="E637" s="287" t="s">
        <v>9</v>
      </c>
      <c r="F637" s="327"/>
      <c r="G637" s="276"/>
    </row>
    <row r="638" spans="1:7" ht="69.75" x14ac:dyDescent="0.15">
      <c r="A638" s="319"/>
      <c r="B638" s="289"/>
      <c r="C638" s="346" t="s">
        <v>409</v>
      </c>
      <c r="D638" s="557"/>
      <c r="E638" s="278"/>
      <c r="F638" s="278"/>
      <c r="G638" s="272"/>
    </row>
    <row r="639" spans="1:7" x14ac:dyDescent="0.15">
      <c r="A639" s="319"/>
      <c r="B639" s="289"/>
      <c r="C639" s="289"/>
      <c r="D639" s="280">
        <v>61.43</v>
      </c>
      <c r="E639" s="287" t="s">
        <v>400</v>
      </c>
      <c r="F639" s="327"/>
      <c r="G639" s="276"/>
    </row>
    <row r="640" spans="1:7" x14ac:dyDescent="0.15">
      <c r="A640" s="319"/>
      <c r="B640" s="289"/>
      <c r="C640" s="289"/>
      <c r="D640" s="280">
        <v>6.9</v>
      </c>
      <c r="E640" s="273" t="s">
        <v>9</v>
      </c>
      <c r="F640" s="327"/>
      <c r="G640" s="276"/>
    </row>
    <row r="641" spans="1:7" ht="81" x14ac:dyDescent="0.15">
      <c r="A641" s="319"/>
      <c r="B641" s="289"/>
      <c r="C641" s="289" t="s">
        <v>414</v>
      </c>
      <c r="D641" s="553"/>
      <c r="E641" s="277"/>
      <c r="F641" s="277"/>
      <c r="G641" s="319"/>
    </row>
    <row r="642" spans="1:7" x14ac:dyDescent="0.15">
      <c r="A642" s="319"/>
      <c r="B642" s="289"/>
      <c r="C642" s="289"/>
      <c r="D642" s="280">
        <v>46.04</v>
      </c>
      <c r="E642" s="287" t="s">
        <v>400</v>
      </c>
      <c r="F642" s="327"/>
      <c r="G642" s="276"/>
    </row>
    <row r="643" spans="1:7" x14ac:dyDescent="0.15">
      <c r="A643" s="319"/>
      <c r="B643" s="289"/>
      <c r="C643" s="289"/>
      <c r="D643" s="553"/>
      <c r="E643" s="277"/>
      <c r="F643" s="277"/>
      <c r="G643" s="319"/>
    </row>
    <row r="644" spans="1:7" ht="81" x14ac:dyDescent="0.15">
      <c r="A644" s="269">
        <v>3</v>
      </c>
      <c r="B644" s="477" t="s">
        <v>447</v>
      </c>
      <c r="C644" s="289" t="s">
        <v>494</v>
      </c>
      <c r="D644" s="553"/>
      <c r="E644" s="277"/>
      <c r="F644" s="277"/>
      <c r="G644" s="319"/>
    </row>
    <row r="645" spans="1:7" x14ac:dyDescent="0.15">
      <c r="C645" s="347"/>
      <c r="D645" s="280">
        <v>2.82</v>
      </c>
      <c r="E645" s="290" t="s">
        <v>73</v>
      </c>
      <c r="F645" s="321"/>
      <c r="G645" s="268"/>
    </row>
    <row r="646" spans="1:7" ht="93" x14ac:dyDescent="0.15">
      <c r="A646" s="319">
        <v>4</v>
      </c>
      <c r="B646" s="477" t="s">
        <v>844</v>
      </c>
      <c r="C646" s="289" t="s">
        <v>118</v>
      </c>
      <c r="D646" s="553"/>
      <c r="E646" s="277"/>
      <c r="F646" s="277"/>
      <c r="G646" s="319"/>
    </row>
    <row r="647" spans="1:7" x14ac:dyDescent="0.15">
      <c r="A647" s="319"/>
      <c r="B647" s="289"/>
      <c r="C647" s="289"/>
      <c r="D647" s="280">
        <v>119.44</v>
      </c>
      <c r="E647" s="284" t="s">
        <v>10</v>
      </c>
      <c r="F647" s="321"/>
      <c r="G647" s="268"/>
    </row>
    <row r="648" spans="1:7" x14ac:dyDescent="0.15">
      <c r="A648" s="319"/>
      <c r="B648" s="289"/>
      <c r="C648" s="289"/>
      <c r="D648" s="553"/>
      <c r="E648" s="277"/>
      <c r="F648" s="277"/>
      <c r="G648" s="319"/>
    </row>
    <row r="649" spans="1:7" ht="69.75" x14ac:dyDescent="0.15">
      <c r="A649" s="319">
        <v>5</v>
      </c>
      <c r="B649" s="477" t="s">
        <v>450</v>
      </c>
      <c r="C649" s="289" t="s">
        <v>510</v>
      </c>
      <c r="D649" s="553"/>
      <c r="E649" s="277"/>
      <c r="F649" s="277"/>
      <c r="G649" s="319"/>
    </row>
    <row r="650" spans="1:7" x14ac:dyDescent="0.15">
      <c r="A650" s="319"/>
      <c r="B650" s="289"/>
      <c r="C650" s="289"/>
      <c r="D650" s="280">
        <v>48.2</v>
      </c>
      <c r="E650" s="284" t="s">
        <v>10</v>
      </c>
      <c r="F650" s="321"/>
      <c r="G650" s="268"/>
    </row>
    <row r="651" spans="1:7" x14ac:dyDescent="0.15">
      <c r="A651" s="319"/>
      <c r="B651" s="289"/>
      <c r="C651" s="289"/>
      <c r="D651" s="553"/>
      <c r="E651" s="277"/>
      <c r="F651" s="277"/>
      <c r="G651" s="319"/>
    </row>
    <row r="652" spans="1:7" ht="69.75" x14ac:dyDescent="0.15">
      <c r="A652" s="319">
        <v>6</v>
      </c>
      <c r="B652" s="477" t="s">
        <v>450</v>
      </c>
      <c r="C652" s="289" t="s">
        <v>202</v>
      </c>
      <c r="D652" s="553"/>
      <c r="E652" s="277"/>
      <c r="F652" s="277"/>
      <c r="G652" s="319"/>
    </row>
    <row r="653" spans="1:7" x14ac:dyDescent="0.15">
      <c r="A653" s="319"/>
      <c r="B653" s="289"/>
      <c r="C653" s="289"/>
      <c r="D653" s="280">
        <v>294.12</v>
      </c>
      <c r="E653" s="284" t="s">
        <v>10</v>
      </c>
      <c r="F653" s="321"/>
      <c r="G653" s="268"/>
    </row>
    <row r="654" spans="1:7" x14ac:dyDescent="0.15">
      <c r="A654" s="319"/>
      <c r="B654" s="289"/>
      <c r="C654" s="289"/>
      <c r="D654" s="553"/>
      <c r="E654" s="277"/>
      <c r="F654" s="277"/>
      <c r="G654" s="319"/>
    </row>
    <row r="655" spans="1:7" ht="69.75" x14ac:dyDescent="0.15">
      <c r="A655" s="319">
        <v>7</v>
      </c>
      <c r="B655" s="477" t="s">
        <v>451</v>
      </c>
      <c r="C655" s="289" t="s">
        <v>205</v>
      </c>
      <c r="D655" s="553"/>
      <c r="E655" s="277"/>
      <c r="F655" s="277"/>
      <c r="G655" s="319"/>
    </row>
    <row r="656" spans="1:7" x14ac:dyDescent="0.15">
      <c r="A656" s="319"/>
      <c r="B656" s="289"/>
      <c r="C656" s="289"/>
      <c r="D656" s="280">
        <v>279.22000000000003</v>
      </c>
      <c r="E656" s="284" t="s">
        <v>10</v>
      </c>
      <c r="F656" s="321"/>
      <c r="G656" s="268"/>
    </row>
    <row r="657" spans="1:7" x14ac:dyDescent="0.15">
      <c r="A657" s="319"/>
      <c r="B657" s="289"/>
      <c r="C657" s="289"/>
      <c r="D657" s="553"/>
      <c r="E657" s="277"/>
      <c r="F657" s="277"/>
      <c r="G657" s="319"/>
    </row>
    <row r="658" spans="1:7" ht="93" x14ac:dyDescent="0.15">
      <c r="A658" s="319">
        <v>8</v>
      </c>
      <c r="B658" s="477" t="s">
        <v>452</v>
      </c>
      <c r="C658" s="289" t="s">
        <v>212</v>
      </c>
      <c r="D658" s="553"/>
      <c r="E658" s="277"/>
      <c r="F658" s="277"/>
      <c r="G658" s="319"/>
    </row>
    <row r="659" spans="1:7" x14ac:dyDescent="0.15">
      <c r="A659" s="319"/>
      <c r="B659" s="289"/>
      <c r="C659" s="289"/>
      <c r="D659" s="280">
        <v>264.87</v>
      </c>
      <c r="E659" s="284" t="s">
        <v>10</v>
      </c>
      <c r="F659" s="321"/>
      <c r="G659" s="268"/>
    </row>
    <row r="660" spans="1:7" x14ac:dyDescent="0.15">
      <c r="A660" s="319"/>
      <c r="B660" s="289"/>
      <c r="C660" s="289"/>
      <c r="D660" s="553"/>
      <c r="E660" s="277"/>
      <c r="F660" s="277"/>
      <c r="G660" s="319"/>
    </row>
    <row r="661" spans="1:7" ht="150" x14ac:dyDescent="0.15">
      <c r="A661" s="319">
        <v>9</v>
      </c>
      <c r="B661" s="477" t="s">
        <v>453</v>
      </c>
      <c r="C661" s="289" t="s">
        <v>213</v>
      </c>
      <c r="D661" s="553"/>
      <c r="E661" s="277"/>
      <c r="F661" s="277"/>
      <c r="G661" s="319"/>
    </row>
    <row r="662" spans="1:7" x14ac:dyDescent="0.15">
      <c r="A662" s="319"/>
      <c r="B662" s="289"/>
      <c r="C662" s="289"/>
      <c r="D662" s="280">
        <v>279.22000000000003</v>
      </c>
      <c r="E662" s="284" t="s">
        <v>10</v>
      </c>
      <c r="F662" s="321"/>
      <c r="G662" s="268"/>
    </row>
    <row r="663" spans="1:7" x14ac:dyDescent="0.15">
      <c r="A663" s="319"/>
      <c r="B663" s="289"/>
      <c r="C663" s="289"/>
      <c r="D663" s="553"/>
      <c r="E663" s="277"/>
      <c r="F663" s="277"/>
      <c r="G663" s="319"/>
    </row>
    <row r="664" spans="1:7" ht="81" x14ac:dyDescent="0.15">
      <c r="A664" s="319">
        <v>10</v>
      </c>
      <c r="B664" s="477" t="s">
        <v>454</v>
      </c>
      <c r="C664" s="289" t="s">
        <v>214</v>
      </c>
      <c r="D664" s="553"/>
      <c r="E664" s="277"/>
      <c r="F664" s="277"/>
      <c r="G664" s="319"/>
    </row>
    <row r="665" spans="1:7" x14ac:dyDescent="0.15">
      <c r="A665" s="319"/>
      <c r="B665" s="289"/>
      <c r="C665" s="305" t="s">
        <v>293</v>
      </c>
      <c r="D665" s="554"/>
      <c r="E665" s="277"/>
      <c r="F665" s="277"/>
      <c r="G665" s="319"/>
    </row>
    <row r="666" spans="1:7" x14ac:dyDescent="0.15">
      <c r="A666" s="319"/>
      <c r="B666" s="289"/>
      <c r="C666" s="289"/>
      <c r="D666" s="280">
        <v>7.05</v>
      </c>
      <c r="E666" s="284" t="s">
        <v>10</v>
      </c>
      <c r="F666" s="321"/>
      <c r="G666" s="268"/>
    </row>
    <row r="667" spans="1:7" x14ac:dyDescent="0.15">
      <c r="A667" s="319"/>
      <c r="B667" s="289"/>
      <c r="C667" s="289"/>
      <c r="D667" s="553"/>
      <c r="E667" s="277"/>
      <c r="F667" s="277"/>
      <c r="G667" s="319"/>
    </row>
    <row r="668" spans="1:7" ht="93" x14ac:dyDescent="0.15">
      <c r="A668" s="306">
        <v>12</v>
      </c>
      <c r="B668" s="477" t="s">
        <v>455</v>
      </c>
      <c r="C668" s="289" t="s">
        <v>217</v>
      </c>
      <c r="D668" s="553"/>
      <c r="E668" s="277"/>
      <c r="F668" s="277"/>
      <c r="G668" s="319"/>
    </row>
    <row r="669" spans="1:7" x14ac:dyDescent="0.15">
      <c r="A669" s="272"/>
      <c r="B669" s="346"/>
      <c r="C669" s="305" t="s">
        <v>293</v>
      </c>
      <c r="D669" s="554"/>
      <c r="E669" s="277"/>
      <c r="F669" s="277"/>
      <c r="G669" s="319"/>
    </row>
    <row r="670" spans="1:7" x14ac:dyDescent="0.15">
      <c r="A670" s="272"/>
      <c r="B670" s="346"/>
      <c r="C670" s="346"/>
      <c r="D670" s="280">
        <v>7.05</v>
      </c>
      <c r="E670" s="284" t="s">
        <v>10</v>
      </c>
      <c r="F670" s="321"/>
      <c r="G670" s="268"/>
    </row>
    <row r="671" spans="1:7" x14ac:dyDescent="0.15">
      <c r="A671" s="319"/>
      <c r="B671" s="289"/>
      <c r="C671" s="289"/>
      <c r="D671" s="553"/>
      <c r="E671" s="277"/>
      <c r="F671" s="277"/>
      <c r="G671" s="319"/>
    </row>
    <row r="672" spans="1:7" ht="69.75" x14ac:dyDescent="0.15">
      <c r="A672" s="319">
        <v>13</v>
      </c>
      <c r="B672" s="477" t="s">
        <v>456</v>
      </c>
      <c r="C672" s="289" t="s">
        <v>215</v>
      </c>
      <c r="D672" s="553"/>
      <c r="E672" s="277"/>
      <c r="F672" s="277"/>
      <c r="G672" s="319"/>
    </row>
    <row r="673" spans="1:7" x14ac:dyDescent="0.15">
      <c r="A673" s="319"/>
      <c r="B673" s="289"/>
      <c r="C673" s="289"/>
      <c r="D673" s="280">
        <v>268.77999999999997</v>
      </c>
      <c r="E673" s="284" t="s">
        <v>10</v>
      </c>
      <c r="F673" s="321"/>
      <c r="G673" s="268"/>
    </row>
    <row r="674" spans="1:7" x14ac:dyDescent="0.15">
      <c r="A674" s="319"/>
      <c r="B674" s="289"/>
      <c r="C674" s="289"/>
      <c r="D674" s="553"/>
      <c r="E674" s="277"/>
      <c r="F674" s="277"/>
      <c r="G674" s="319"/>
    </row>
    <row r="675" spans="1:7" ht="71.25" x14ac:dyDescent="0.15">
      <c r="A675" s="319">
        <v>14</v>
      </c>
      <c r="B675" s="477" t="s">
        <v>457</v>
      </c>
      <c r="C675" s="289" t="s">
        <v>216</v>
      </c>
      <c r="D675" s="553"/>
      <c r="E675" s="277"/>
      <c r="F675" s="277"/>
      <c r="G675" s="319"/>
    </row>
    <row r="676" spans="1:7" x14ac:dyDescent="0.15">
      <c r="A676" s="319"/>
      <c r="B676" s="289"/>
      <c r="C676" s="289"/>
      <c r="D676" s="553"/>
      <c r="E676" s="277"/>
      <c r="F676" s="277"/>
      <c r="G676" s="319"/>
    </row>
    <row r="677" spans="1:7" ht="329.25" customHeight="1" x14ac:dyDescent="0.15">
      <c r="A677" s="319"/>
      <c r="B677" s="289"/>
      <c r="C677" s="289" t="s">
        <v>279</v>
      </c>
      <c r="D677" s="553"/>
      <c r="E677" s="277"/>
      <c r="F677" s="277"/>
      <c r="G677" s="319"/>
    </row>
    <row r="678" spans="1:7" x14ac:dyDescent="0.15">
      <c r="A678" s="319"/>
      <c r="B678" s="289"/>
      <c r="C678" s="347" t="s">
        <v>31</v>
      </c>
      <c r="D678" s="280">
        <v>2.4</v>
      </c>
      <c r="E678" s="284" t="s">
        <v>10</v>
      </c>
      <c r="F678" s="321"/>
      <c r="G678" s="268"/>
    </row>
    <row r="679" spans="1:7" x14ac:dyDescent="0.15">
      <c r="A679" s="319"/>
      <c r="B679" s="289"/>
      <c r="C679" s="289"/>
      <c r="D679" s="553"/>
      <c r="E679" s="277"/>
      <c r="F679" s="277"/>
      <c r="G679" s="319"/>
    </row>
    <row r="680" spans="1:7" ht="104.25" x14ac:dyDescent="0.15">
      <c r="A680" s="269">
        <v>15</v>
      </c>
      <c r="B680" s="477" t="s">
        <v>459</v>
      </c>
      <c r="C680" s="289" t="s">
        <v>221</v>
      </c>
      <c r="D680" s="553"/>
      <c r="E680" s="277"/>
      <c r="F680" s="277"/>
      <c r="G680" s="319"/>
    </row>
    <row r="681" spans="1:7" x14ac:dyDescent="0.15">
      <c r="B681" s="347" t="s">
        <v>223</v>
      </c>
      <c r="C681" s="289"/>
      <c r="D681" s="553"/>
      <c r="E681" s="307"/>
      <c r="F681" s="307"/>
      <c r="G681" s="269"/>
    </row>
    <row r="682" spans="1:7" x14ac:dyDescent="0.15">
      <c r="A682" s="319"/>
      <c r="B682" s="289"/>
      <c r="C682" s="347" t="s">
        <v>286</v>
      </c>
      <c r="D682" s="557"/>
      <c r="E682" s="307"/>
      <c r="F682" s="307"/>
      <c r="G682" s="269"/>
    </row>
    <row r="683" spans="1:7" x14ac:dyDescent="0.15">
      <c r="C683" s="347"/>
      <c r="D683" s="554">
        <v>14.95</v>
      </c>
      <c r="E683" s="475" t="s">
        <v>10</v>
      </c>
      <c r="F683" s="283"/>
      <c r="G683" s="268"/>
    </row>
    <row r="684" spans="1:7" x14ac:dyDescent="0.15">
      <c r="C684" s="347"/>
      <c r="E684" s="274"/>
      <c r="F684" s="274"/>
      <c r="G684" s="269"/>
    </row>
    <row r="685" spans="1:7" ht="93" x14ac:dyDescent="0.15">
      <c r="A685" s="269">
        <v>16</v>
      </c>
      <c r="B685" s="477" t="s">
        <v>464</v>
      </c>
      <c r="C685" s="289" t="s">
        <v>484</v>
      </c>
      <c r="D685" s="553"/>
      <c r="E685" s="277"/>
      <c r="F685" s="277"/>
      <c r="G685" s="319"/>
    </row>
    <row r="686" spans="1:7" x14ac:dyDescent="0.15">
      <c r="C686" s="347"/>
      <c r="D686" s="280">
        <v>5.09</v>
      </c>
      <c r="E686" s="284" t="s">
        <v>10</v>
      </c>
      <c r="F686" s="324"/>
      <c r="G686" s="268"/>
    </row>
    <row r="687" spans="1:7" x14ac:dyDescent="0.15">
      <c r="C687" s="347"/>
      <c r="E687" s="274"/>
      <c r="F687" s="274"/>
      <c r="G687" s="269"/>
    </row>
    <row r="688" spans="1:7" ht="71.25" x14ac:dyDescent="0.15">
      <c r="A688" s="269">
        <v>17</v>
      </c>
      <c r="B688" s="477" t="s">
        <v>468</v>
      </c>
      <c r="C688" s="289" t="s">
        <v>239</v>
      </c>
      <c r="D688" s="553"/>
      <c r="E688" s="277"/>
      <c r="F688" s="277"/>
      <c r="G688" s="319"/>
    </row>
    <row r="689" spans="1:7" x14ac:dyDescent="0.15">
      <c r="C689" s="347"/>
      <c r="D689" s="280">
        <v>0.06</v>
      </c>
      <c r="E689" s="284" t="s">
        <v>116</v>
      </c>
      <c r="F689" s="310"/>
      <c r="G689" s="268"/>
    </row>
    <row r="690" spans="1:7" x14ac:dyDescent="0.15">
      <c r="C690" s="347"/>
      <c r="E690" s="274"/>
      <c r="F690" s="274"/>
      <c r="G690" s="269"/>
    </row>
    <row r="691" spans="1:7" ht="104.25" x14ac:dyDescent="0.15">
      <c r="A691" s="269">
        <v>18</v>
      </c>
      <c r="B691" s="477" t="s">
        <v>469</v>
      </c>
      <c r="C691" s="289" t="s">
        <v>240</v>
      </c>
      <c r="D691" s="553"/>
      <c r="E691" s="277"/>
      <c r="F691" s="277"/>
      <c r="G691" s="319"/>
    </row>
    <row r="692" spans="1:7" x14ac:dyDescent="0.15">
      <c r="C692" s="347"/>
      <c r="D692" s="554">
        <v>1</v>
      </c>
      <c r="E692" s="290" t="s">
        <v>241</v>
      </c>
      <c r="F692" s="310"/>
      <c r="G692" s="268"/>
    </row>
    <row r="693" spans="1:7" x14ac:dyDescent="0.15">
      <c r="C693" s="347"/>
      <c r="E693" s="274"/>
      <c r="F693" s="274"/>
      <c r="G693" s="269"/>
    </row>
    <row r="694" spans="1:7" ht="104.25" x14ac:dyDescent="0.15">
      <c r="A694" s="269">
        <v>19</v>
      </c>
      <c r="B694" s="477" t="s">
        <v>470</v>
      </c>
      <c r="C694" s="289" t="s">
        <v>249</v>
      </c>
      <c r="D694" s="553"/>
      <c r="E694" s="277"/>
      <c r="F694" s="277"/>
      <c r="G694" s="319"/>
    </row>
    <row r="695" spans="1:7" x14ac:dyDescent="0.15">
      <c r="B695" s="347" t="s">
        <v>251</v>
      </c>
      <c r="C695" s="289" t="s">
        <v>250</v>
      </c>
      <c r="D695" s="553"/>
      <c r="E695" s="274"/>
      <c r="F695" s="274"/>
      <c r="G695" s="269"/>
    </row>
    <row r="696" spans="1:7" x14ac:dyDescent="0.15">
      <c r="C696" s="347"/>
      <c r="D696" s="554">
        <v>2.4</v>
      </c>
      <c r="E696" s="475" t="s">
        <v>10</v>
      </c>
      <c r="F696" s="283"/>
      <c r="G696" s="268"/>
    </row>
    <row r="697" spans="1:7" x14ac:dyDescent="0.15">
      <c r="C697" s="347"/>
      <c r="E697" s="274"/>
      <c r="F697" s="274"/>
      <c r="G697" s="269"/>
    </row>
    <row r="698" spans="1:7" ht="71.25" x14ac:dyDescent="0.15">
      <c r="A698" s="269">
        <v>20</v>
      </c>
      <c r="B698" s="477" t="s">
        <v>471</v>
      </c>
      <c r="C698" s="289" t="s">
        <v>347</v>
      </c>
      <c r="D698" s="553"/>
      <c r="E698" s="277"/>
      <c r="F698" s="277"/>
      <c r="G698" s="319"/>
    </row>
    <row r="699" spans="1:7" x14ac:dyDescent="0.15">
      <c r="C699" s="347"/>
      <c r="D699" s="554">
        <v>3</v>
      </c>
      <c r="E699" s="290" t="s">
        <v>241</v>
      </c>
      <c r="F699" s="324"/>
      <c r="G699" s="268"/>
    </row>
    <row r="700" spans="1:7" x14ac:dyDescent="0.15">
      <c r="C700" s="347"/>
      <c r="E700" s="274"/>
      <c r="F700" s="274"/>
      <c r="G700" s="269"/>
    </row>
    <row r="701" spans="1:7" ht="71.25" x14ac:dyDescent="0.15">
      <c r="A701" s="269">
        <v>21</v>
      </c>
      <c r="B701" s="477" t="s">
        <v>472</v>
      </c>
      <c r="C701" s="289" t="s">
        <v>346</v>
      </c>
      <c r="D701" s="553"/>
      <c r="E701" s="277"/>
      <c r="F701" s="277"/>
      <c r="G701" s="319"/>
    </row>
    <row r="702" spans="1:7" x14ac:dyDescent="0.15">
      <c r="C702" s="347"/>
      <c r="D702" s="554">
        <v>2</v>
      </c>
      <c r="E702" s="290" t="s">
        <v>241</v>
      </c>
      <c r="F702" s="324"/>
      <c r="G702" s="268"/>
    </row>
    <row r="703" spans="1:7" x14ac:dyDescent="0.15">
      <c r="C703" s="347"/>
      <c r="E703" s="274"/>
      <c r="F703" s="274"/>
      <c r="G703" s="269"/>
    </row>
    <row r="704" spans="1:7" ht="71.25" x14ac:dyDescent="0.15">
      <c r="A704" s="269">
        <v>22</v>
      </c>
      <c r="B704" s="477" t="s">
        <v>473</v>
      </c>
      <c r="C704" s="289" t="s">
        <v>343</v>
      </c>
      <c r="D704" s="553"/>
      <c r="E704" s="277"/>
      <c r="F704" s="277"/>
      <c r="G704" s="319"/>
    </row>
    <row r="705" spans="1:7" x14ac:dyDescent="0.15">
      <c r="C705" s="347"/>
      <c r="D705" s="554">
        <v>9</v>
      </c>
      <c r="E705" s="290" t="s">
        <v>241</v>
      </c>
      <c r="F705" s="324"/>
      <c r="G705" s="311"/>
    </row>
    <row r="706" spans="1:7" x14ac:dyDescent="0.15">
      <c r="C706" s="347"/>
      <c r="E706" s="274"/>
      <c r="F706" s="274"/>
      <c r="G706" s="269"/>
    </row>
    <row r="707" spans="1:7" ht="57.75" x14ac:dyDescent="0.15">
      <c r="A707" s="269">
        <v>23</v>
      </c>
      <c r="B707" s="477" t="s">
        <v>483</v>
      </c>
      <c r="C707" s="289" t="s">
        <v>344</v>
      </c>
      <c r="D707" s="553"/>
      <c r="E707" s="277"/>
      <c r="F707" s="277"/>
      <c r="G707" s="319"/>
    </row>
    <row r="708" spans="1:7" x14ac:dyDescent="0.15">
      <c r="C708" s="347"/>
      <c r="D708" s="554">
        <v>1</v>
      </c>
      <c r="E708" s="279" t="s">
        <v>241</v>
      </c>
      <c r="F708" s="283"/>
      <c r="G708" s="481"/>
    </row>
    <row r="709" spans="1:7" x14ac:dyDescent="0.15">
      <c r="C709" s="347"/>
      <c r="E709" s="274"/>
      <c r="F709" s="274"/>
      <c r="G709" s="269"/>
    </row>
    <row r="710" spans="1:7" ht="71.25" x14ac:dyDescent="0.15">
      <c r="A710" s="269">
        <v>24</v>
      </c>
      <c r="B710" s="477" t="s">
        <v>474</v>
      </c>
      <c r="C710" s="289" t="s">
        <v>345</v>
      </c>
      <c r="D710" s="553"/>
      <c r="E710" s="277"/>
      <c r="F710" s="277"/>
      <c r="G710" s="319"/>
    </row>
    <row r="711" spans="1:7" x14ac:dyDescent="0.15">
      <c r="C711" s="347"/>
      <c r="D711" s="554">
        <v>2</v>
      </c>
      <c r="E711" s="290" t="s">
        <v>241</v>
      </c>
      <c r="F711" s="324"/>
      <c r="G711" s="268"/>
    </row>
    <row r="712" spans="1:7" x14ac:dyDescent="0.15">
      <c r="C712" s="348"/>
      <c r="D712" s="553"/>
      <c r="E712" s="277"/>
      <c r="F712" s="277"/>
      <c r="G712" s="319"/>
    </row>
    <row r="713" spans="1:7" ht="58.5" x14ac:dyDescent="0.15">
      <c r="A713" s="269">
        <v>25</v>
      </c>
      <c r="B713" s="477"/>
      <c r="C713" s="289" t="s">
        <v>486</v>
      </c>
      <c r="D713" s="553"/>
      <c r="E713" s="277"/>
      <c r="F713" s="277"/>
      <c r="G713" s="319"/>
    </row>
    <row r="714" spans="1:7" x14ac:dyDescent="0.15">
      <c r="C714" s="289"/>
      <c r="D714" s="553"/>
      <c r="E714" s="274"/>
      <c r="F714" s="274"/>
      <c r="G714" s="269"/>
    </row>
    <row r="715" spans="1:7" x14ac:dyDescent="0.15">
      <c r="C715" s="347"/>
      <c r="D715" s="554">
        <v>320.25</v>
      </c>
      <c r="E715" s="279" t="s">
        <v>241</v>
      </c>
      <c r="F715" s="283"/>
      <c r="G715" s="268"/>
    </row>
    <row r="716" spans="1:7" x14ac:dyDescent="0.15">
      <c r="C716" s="347"/>
      <c r="E716" s="274"/>
      <c r="F716" s="274"/>
      <c r="G716" s="269"/>
    </row>
    <row r="717" spans="1:7" ht="19.899999999999999" customHeight="1" x14ac:dyDescent="0.15">
      <c r="A717" s="909" t="s">
        <v>833</v>
      </c>
      <c r="B717" s="910"/>
      <c r="C717" s="910"/>
      <c r="D717" s="910"/>
      <c r="E717" s="910"/>
      <c r="F717" s="911"/>
      <c r="G717" s="549"/>
    </row>
    <row r="718" spans="1:7" ht="22.9" customHeight="1" x14ac:dyDescent="0.15">
      <c r="A718" s="881"/>
      <c r="B718" s="882"/>
      <c r="C718" s="882"/>
      <c r="D718" s="882"/>
      <c r="E718" s="882"/>
      <c r="F718" s="882"/>
      <c r="G718" s="883"/>
    </row>
    <row r="719" spans="1:7" ht="21.4" customHeight="1" x14ac:dyDescent="0.15">
      <c r="A719" s="884" t="s">
        <v>888</v>
      </c>
      <c r="B719" s="885"/>
      <c r="C719" s="885"/>
      <c r="D719" s="885"/>
      <c r="E719" s="885"/>
      <c r="F719" s="885"/>
      <c r="G719" s="885"/>
    </row>
    <row r="720" spans="1:7" x14ac:dyDescent="0.15">
      <c r="A720" s="888"/>
      <c r="B720" s="888"/>
      <c r="C720" s="888"/>
      <c r="D720" s="888"/>
      <c r="E720" s="888"/>
      <c r="F720" s="888"/>
      <c r="G720" s="888"/>
    </row>
    <row r="721" spans="1:7" x14ac:dyDescent="0.15">
      <c r="A721" s="475" t="s">
        <v>515</v>
      </c>
      <c r="B721" s="289" t="s">
        <v>516</v>
      </c>
      <c r="C721" s="475" t="s">
        <v>517</v>
      </c>
      <c r="D721" s="562" t="s">
        <v>5</v>
      </c>
      <c r="E721" s="475" t="s">
        <v>6</v>
      </c>
      <c r="F721" s="483" t="s">
        <v>7</v>
      </c>
      <c r="G721" s="483" t="s">
        <v>8</v>
      </c>
    </row>
    <row r="722" spans="1:7" ht="104.25" x14ac:dyDescent="0.15">
      <c r="A722" s="319">
        <v>1</v>
      </c>
      <c r="B722" s="346" t="s">
        <v>518</v>
      </c>
      <c r="C722" s="320" t="s">
        <v>519</v>
      </c>
      <c r="D722" s="482">
        <v>140</v>
      </c>
      <c r="E722" s="319" t="s">
        <v>520</v>
      </c>
      <c r="F722" s="484"/>
      <c r="G722" s="485"/>
    </row>
    <row r="723" spans="1:7" ht="104.25" x14ac:dyDescent="0.15">
      <c r="A723" s="319">
        <f>A722+1</f>
        <v>2</v>
      </c>
      <c r="B723" s="346" t="s">
        <v>521</v>
      </c>
      <c r="C723" s="320" t="s">
        <v>522</v>
      </c>
      <c r="D723" s="482">
        <v>170</v>
      </c>
      <c r="E723" s="319" t="s">
        <v>520</v>
      </c>
      <c r="F723" s="484"/>
      <c r="G723" s="485"/>
    </row>
    <row r="724" spans="1:7" ht="104.25" x14ac:dyDescent="0.15">
      <c r="A724" s="319">
        <f t="shared" ref="A724:A787" si="0">A723+1</f>
        <v>3</v>
      </c>
      <c r="B724" s="346" t="s">
        <v>523</v>
      </c>
      <c r="C724" s="320" t="s">
        <v>524</v>
      </c>
      <c r="D724" s="482">
        <v>180</v>
      </c>
      <c r="E724" s="319" t="s">
        <v>520</v>
      </c>
      <c r="F724" s="484"/>
      <c r="G724" s="485"/>
    </row>
    <row r="725" spans="1:7" ht="104.25" x14ac:dyDescent="0.15">
      <c r="A725" s="319">
        <f t="shared" si="0"/>
        <v>4</v>
      </c>
      <c r="B725" s="346" t="s">
        <v>525</v>
      </c>
      <c r="C725" s="281" t="s">
        <v>526</v>
      </c>
      <c r="D725" s="482">
        <v>700</v>
      </c>
      <c r="E725" s="319" t="s">
        <v>520</v>
      </c>
      <c r="F725" s="486"/>
      <c r="G725" s="487"/>
    </row>
    <row r="726" spans="1:7" ht="104.25" x14ac:dyDescent="0.15">
      <c r="A726" s="319">
        <f t="shared" si="0"/>
        <v>5</v>
      </c>
      <c r="B726" s="346" t="s">
        <v>527</v>
      </c>
      <c r="C726" s="281" t="s">
        <v>528</v>
      </c>
      <c r="D726" s="482">
        <v>1060</v>
      </c>
      <c r="E726" s="319" t="s">
        <v>520</v>
      </c>
      <c r="F726" s="486"/>
      <c r="G726" s="487"/>
    </row>
    <row r="727" spans="1:7" ht="104.25" x14ac:dyDescent="0.15">
      <c r="A727" s="319">
        <f t="shared" si="0"/>
        <v>6</v>
      </c>
      <c r="B727" s="346" t="s">
        <v>529</v>
      </c>
      <c r="C727" s="281" t="s">
        <v>530</v>
      </c>
      <c r="D727" s="482">
        <v>530</v>
      </c>
      <c r="E727" s="319" t="s">
        <v>520</v>
      </c>
      <c r="F727" s="486"/>
      <c r="G727" s="487"/>
    </row>
    <row r="728" spans="1:7" ht="81" x14ac:dyDescent="0.15">
      <c r="A728" s="319">
        <f t="shared" si="0"/>
        <v>7</v>
      </c>
      <c r="B728" s="346" t="s">
        <v>531</v>
      </c>
      <c r="C728" s="277" t="s">
        <v>532</v>
      </c>
      <c r="D728" s="482">
        <v>350</v>
      </c>
      <c r="E728" s="319" t="s">
        <v>520</v>
      </c>
      <c r="F728" s="488"/>
      <c r="G728" s="485"/>
    </row>
    <row r="729" spans="1:7" ht="81" x14ac:dyDescent="0.15">
      <c r="A729" s="319">
        <f t="shared" si="0"/>
        <v>8</v>
      </c>
      <c r="B729" s="346" t="s">
        <v>533</v>
      </c>
      <c r="C729" s="277" t="s">
        <v>534</v>
      </c>
      <c r="D729" s="482">
        <v>530</v>
      </c>
      <c r="E729" s="319" t="s">
        <v>520</v>
      </c>
      <c r="F729" s="488"/>
      <c r="G729" s="485"/>
    </row>
    <row r="730" spans="1:7" ht="81" x14ac:dyDescent="0.15">
      <c r="A730" s="319">
        <f t="shared" si="0"/>
        <v>9</v>
      </c>
      <c r="B730" s="346" t="s">
        <v>535</v>
      </c>
      <c r="C730" s="277" t="s">
        <v>536</v>
      </c>
      <c r="D730" s="482">
        <v>265</v>
      </c>
      <c r="E730" s="319" t="s">
        <v>520</v>
      </c>
      <c r="F730" s="488"/>
      <c r="G730" s="485"/>
    </row>
    <row r="731" spans="1:7" ht="46.5" x14ac:dyDescent="0.15">
      <c r="A731" s="319">
        <f t="shared" si="0"/>
        <v>10</v>
      </c>
      <c r="B731" s="346" t="s">
        <v>537</v>
      </c>
      <c r="C731" s="489" t="s">
        <v>538</v>
      </c>
      <c r="D731" s="482">
        <v>50</v>
      </c>
      <c r="E731" s="319" t="s">
        <v>520</v>
      </c>
      <c r="F731" s="488"/>
      <c r="G731" s="485"/>
    </row>
    <row r="732" spans="1:7" ht="58.5" x14ac:dyDescent="0.15">
      <c r="A732" s="319">
        <f t="shared" si="0"/>
        <v>11</v>
      </c>
      <c r="B732" s="346" t="s">
        <v>539</v>
      </c>
      <c r="C732" s="489" t="s">
        <v>540</v>
      </c>
      <c r="D732" s="482">
        <v>30</v>
      </c>
      <c r="E732" s="319" t="s">
        <v>520</v>
      </c>
      <c r="F732" s="488"/>
      <c r="G732" s="485"/>
    </row>
    <row r="733" spans="1:7" ht="58.5" x14ac:dyDescent="0.15">
      <c r="A733" s="319">
        <f t="shared" si="0"/>
        <v>12</v>
      </c>
      <c r="B733" s="346" t="s">
        <v>541</v>
      </c>
      <c r="C733" s="489" t="s">
        <v>542</v>
      </c>
      <c r="D733" s="482">
        <v>20</v>
      </c>
      <c r="E733" s="319" t="s">
        <v>520</v>
      </c>
      <c r="F733" s="488"/>
      <c r="G733" s="485"/>
    </row>
    <row r="734" spans="1:7" ht="138.75" x14ac:dyDescent="0.15">
      <c r="A734" s="319">
        <f>A733+1</f>
        <v>13</v>
      </c>
      <c r="B734" s="346" t="s">
        <v>543</v>
      </c>
      <c r="C734" s="320" t="s">
        <v>544</v>
      </c>
      <c r="D734" s="482">
        <v>44</v>
      </c>
      <c r="E734" s="319" t="s">
        <v>857</v>
      </c>
      <c r="F734" s="488"/>
      <c r="G734" s="485"/>
    </row>
    <row r="735" spans="1:7" ht="138.75" x14ac:dyDescent="0.15">
      <c r="A735" s="319">
        <f t="shared" si="0"/>
        <v>14</v>
      </c>
      <c r="B735" s="346" t="s">
        <v>546</v>
      </c>
      <c r="C735" s="490" t="s">
        <v>547</v>
      </c>
      <c r="D735" s="482">
        <v>63</v>
      </c>
      <c r="E735" s="319" t="s">
        <v>857</v>
      </c>
      <c r="F735" s="488"/>
      <c r="G735" s="485"/>
    </row>
    <row r="736" spans="1:7" ht="138.75" x14ac:dyDescent="0.15">
      <c r="A736" s="319">
        <f t="shared" si="0"/>
        <v>15</v>
      </c>
      <c r="B736" s="346" t="s">
        <v>548</v>
      </c>
      <c r="C736" s="490" t="s">
        <v>549</v>
      </c>
      <c r="D736" s="482">
        <v>104</v>
      </c>
      <c r="E736" s="319" t="s">
        <v>857</v>
      </c>
      <c r="F736" s="488"/>
      <c r="G736" s="485"/>
    </row>
    <row r="737" spans="1:7" ht="138.75" x14ac:dyDescent="0.15">
      <c r="A737" s="319">
        <f t="shared" si="0"/>
        <v>16</v>
      </c>
      <c r="B737" s="346" t="s">
        <v>550</v>
      </c>
      <c r="C737" s="320" t="s">
        <v>551</v>
      </c>
      <c r="D737" s="482">
        <v>68</v>
      </c>
      <c r="E737" s="319" t="s">
        <v>857</v>
      </c>
      <c r="F737" s="488"/>
      <c r="G737" s="485"/>
    </row>
    <row r="738" spans="1:7" ht="138.75" x14ac:dyDescent="0.15">
      <c r="A738" s="319">
        <f t="shared" si="0"/>
        <v>17</v>
      </c>
      <c r="B738" s="346" t="s">
        <v>552</v>
      </c>
      <c r="C738" s="490" t="s">
        <v>553</v>
      </c>
      <c r="D738" s="482">
        <v>5</v>
      </c>
      <c r="E738" s="319" t="s">
        <v>857</v>
      </c>
      <c r="F738" s="488"/>
      <c r="G738" s="485"/>
    </row>
    <row r="739" spans="1:7" ht="74.25" x14ac:dyDescent="0.15">
      <c r="A739" s="319">
        <f>A738+1</f>
        <v>18</v>
      </c>
      <c r="B739" s="346" t="s">
        <v>554</v>
      </c>
      <c r="C739" s="320" t="s">
        <v>858</v>
      </c>
      <c r="D739" s="482">
        <v>150</v>
      </c>
      <c r="E739" s="319" t="s">
        <v>520</v>
      </c>
      <c r="F739" s="488"/>
      <c r="G739" s="485"/>
    </row>
    <row r="740" spans="1:7" ht="74.25" x14ac:dyDescent="0.15">
      <c r="A740" s="319">
        <f t="shared" si="0"/>
        <v>19</v>
      </c>
      <c r="B740" s="346" t="s">
        <v>556</v>
      </c>
      <c r="C740" s="320" t="s">
        <v>859</v>
      </c>
      <c r="D740" s="482">
        <v>920</v>
      </c>
      <c r="E740" s="319" t="s">
        <v>520</v>
      </c>
      <c r="F740" s="488"/>
      <c r="G740" s="485"/>
    </row>
    <row r="741" spans="1:7" ht="74.25" x14ac:dyDescent="0.15">
      <c r="A741" s="319">
        <f t="shared" si="0"/>
        <v>20</v>
      </c>
      <c r="B741" s="346" t="s">
        <v>558</v>
      </c>
      <c r="C741" s="320" t="s">
        <v>860</v>
      </c>
      <c r="D741" s="482">
        <v>2760</v>
      </c>
      <c r="E741" s="319" t="s">
        <v>520</v>
      </c>
      <c r="F741" s="488"/>
      <c r="G741" s="485"/>
    </row>
    <row r="742" spans="1:7" ht="74.25" x14ac:dyDescent="0.15">
      <c r="A742" s="319">
        <f t="shared" si="0"/>
        <v>21</v>
      </c>
      <c r="B742" s="346" t="s">
        <v>560</v>
      </c>
      <c r="C742" s="320" t="s">
        <v>861</v>
      </c>
      <c r="D742" s="482">
        <v>416</v>
      </c>
      <c r="E742" s="319" t="s">
        <v>520</v>
      </c>
      <c r="F742" s="488"/>
      <c r="G742" s="485"/>
    </row>
    <row r="743" spans="1:7" ht="74.25" x14ac:dyDescent="0.15">
      <c r="A743" s="319">
        <f t="shared" si="0"/>
        <v>22</v>
      </c>
      <c r="B743" s="346" t="s">
        <v>562</v>
      </c>
      <c r="C743" s="320" t="s">
        <v>862</v>
      </c>
      <c r="D743" s="482">
        <v>200</v>
      </c>
      <c r="E743" s="319" t="s">
        <v>520</v>
      </c>
      <c r="F743" s="488"/>
      <c r="G743" s="485"/>
    </row>
    <row r="744" spans="1:7" ht="74.25" x14ac:dyDescent="0.15">
      <c r="A744" s="319">
        <f t="shared" si="0"/>
        <v>23</v>
      </c>
      <c r="B744" s="346" t="s">
        <v>564</v>
      </c>
      <c r="C744" s="320" t="s">
        <v>863</v>
      </c>
      <c r="D744" s="482">
        <v>100</v>
      </c>
      <c r="E744" s="319" t="s">
        <v>520</v>
      </c>
      <c r="F744" s="488"/>
      <c r="G744" s="485"/>
    </row>
    <row r="745" spans="1:7" ht="58.5" x14ac:dyDescent="0.15">
      <c r="A745" s="319">
        <f>A744+1</f>
        <v>24</v>
      </c>
      <c r="B745" s="346" t="s">
        <v>566</v>
      </c>
      <c r="C745" s="490" t="s">
        <v>567</v>
      </c>
      <c r="D745" s="482">
        <v>80</v>
      </c>
      <c r="E745" s="319" t="s">
        <v>568</v>
      </c>
      <c r="F745" s="488"/>
      <c r="G745" s="485"/>
    </row>
    <row r="746" spans="1:7" ht="58.5" x14ac:dyDescent="0.15">
      <c r="A746" s="319">
        <f t="shared" si="0"/>
        <v>25</v>
      </c>
      <c r="B746" s="346" t="s">
        <v>569</v>
      </c>
      <c r="C746" s="490" t="s">
        <v>570</v>
      </c>
      <c r="D746" s="482">
        <v>44</v>
      </c>
      <c r="E746" s="319" t="s">
        <v>568</v>
      </c>
      <c r="F746" s="488"/>
      <c r="G746" s="485"/>
    </row>
    <row r="747" spans="1:7" ht="58.5" x14ac:dyDescent="0.15">
      <c r="A747" s="319">
        <f t="shared" si="0"/>
        <v>26</v>
      </c>
      <c r="B747" s="346" t="s">
        <v>571</v>
      </c>
      <c r="C747" s="490" t="s">
        <v>572</v>
      </c>
      <c r="D747" s="482">
        <v>28</v>
      </c>
      <c r="E747" s="319" t="s">
        <v>568</v>
      </c>
      <c r="F747" s="488"/>
      <c r="G747" s="485"/>
    </row>
    <row r="748" spans="1:7" ht="58.5" x14ac:dyDescent="0.15">
      <c r="A748" s="319">
        <f t="shared" si="0"/>
        <v>27</v>
      </c>
      <c r="B748" s="346" t="s">
        <v>573</v>
      </c>
      <c r="C748" s="490" t="s">
        <v>574</v>
      </c>
      <c r="D748" s="482">
        <v>40</v>
      </c>
      <c r="E748" s="319" t="s">
        <v>568</v>
      </c>
      <c r="F748" s="488"/>
      <c r="G748" s="485"/>
    </row>
    <row r="749" spans="1:7" ht="58.5" x14ac:dyDescent="0.15">
      <c r="A749" s="319">
        <f t="shared" si="0"/>
        <v>28</v>
      </c>
      <c r="B749" s="346" t="s">
        <v>575</v>
      </c>
      <c r="C749" s="320" t="s">
        <v>576</v>
      </c>
      <c r="D749" s="482">
        <v>7</v>
      </c>
      <c r="E749" s="319" t="s">
        <v>568</v>
      </c>
      <c r="F749" s="488"/>
      <c r="G749" s="485"/>
    </row>
    <row r="750" spans="1:7" ht="58.5" x14ac:dyDescent="0.15">
      <c r="A750" s="319">
        <f t="shared" si="0"/>
        <v>29</v>
      </c>
      <c r="B750" s="346" t="s">
        <v>577</v>
      </c>
      <c r="C750" s="490" t="s">
        <v>578</v>
      </c>
      <c r="D750" s="482">
        <v>13</v>
      </c>
      <c r="E750" s="319" t="s">
        <v>568</v>
      </c>
      <c r="F750" s="488"/>
      <c r="G750" s="485"/>
    </row>
    <row r="751" spans="1:7" ht="58.5" x14ac:dyDescent="0.15">
      <c r="A751" s="319">
        <f t="shared" si="0"/>
        <v>30</v>
      </c>
      <c r="B751" s="346" t="s">
        <v>579</v>
      </c>
      <c r="C751" s="490" t="s">
        <v>580</v>
      </c>
      <c r="D751" s="482">
        <v>13</v>
      </c>
      <c r="E751" s="319" t="s">
        <v>568</v>
      </c>
      <c r="F751" s="488"/>
      <c r="G751" s="485"/>
    </row>
    <row r="752" spans="1:7" ht="58.5" x14ac:dyDescent="0.15">
      <c r="A752" s="319">
        <f t="shared" si="0"/>
        <v>31</v>
      </c>
      <c r="B752" s="346" t="s">
        <v>581</v>
      </c>
      <c r="C752" s="490" t="s">
        <v>582</v>
      </c>
      <c r="D752" s="482">
        <v>5</v>
      </c>
      <c r="E752" s="319" t="s">
        <v>568</v>
      </c>
      <c r="F752" s="488"/>
      <c r="G752" s="485"/>
    </row>
    <row r="753" spans="1:7" ht="58.5" x14ac:dyDescent="0.15">
      <c r="A753" s="319">
        <f t="shared" si="0"/>
        <v>32</v>
      </c>
      <c r="B753" s="346" t="s">
        <v>583</v>
      </c>
      <c r="C753" s="490" t="s">
        <v>584</v>
      </c>
      <c r="D753" s="482">
        <v>80</v>
      </c>
      <c r="E753" s="319" t="s">
        <v>568</v>
      </c>
      <c r="F753" s="488"/>
      <c r="G753" s="485"/>
    </row>
    <row r="754" spans="1:7" ht="58.5" x14ac:dyDescent="0.15">
      <c r="A754" s="319">
        <f t="shared" si="0"/>
        <v>33</v>
      </c>
      <c r="B754" s="346" t="s">
        <v>585</v>
      </c>
      <c r="C754" s="490" t="s">
        <v>586</v>
      </c>
      <c r="D754" s="482">
        <v>44</v>
      </c>
      <c r="E754" s="319" t="s">
        <v>568</v>
      </c>
      <c r="F754" s="488"/>
      <c r="G754" s="485"/>
    </row>
    <row r="755" spans="1:7" ht="58.5" x14ac:dyDescent="0.15">
      <c r="A755" s="319">
        <f t="shared" si="0"/>
        <v>34</v>
      </c>
      <c r="B755" s="346" t="s">
        <v>587</v>
      </c>
      <c r="C755" s="490" t="s">
        <v>588</v>
      </c>
      <c r="D755" s="482">
        <v>28</v>
      </c>
      <c r="E755" s="319" t="s">
        <v>568</v>
      </c>
      <c r="F755" s="488"/>
      <c r="G755" s="485"/>
    </row>
    <row r="756" spans="1:7" ht="58.5" x14ac:dyDescent="0.15">
      <c r="A756" s="319">
        <f t="shared" si="0"/>
        <v>35</v>
      </c>
      <c r="B756" s="346" t="s">
        <v>589</v>
      </c>
      <c r="C756" s="490" t="s">
        <v>590</v>
      </c>
      <c r="D756" s="482">
        <v>40</v>
      </c>
      <c r="E756" s="319" t="s">
        <v>568</v>
      </c>
      <c r="F756" s="488"/>
      <c r="G756" s="485"/>
    </row>
    <row r="757" spans="1:7" ht="58.5" x14ac:dyDescent="0.15">
      <c r="A757" s="319">
        <f t="shared" si="0"/>
        <v>36</v>
      </c>
      <c r="B757" s="346" t="s">
        <v>591</v>
      </c>
      <c r="C757" s="490" t="s">
        <v>592</v>
      </c>
      <c r="D757" s="482">
        <v>7</v>
      </c>
      <c r="E757" s="319" t="s">
        <v>568</v>
      </c>
      <c r="F757" s="488"/>
      <c r="G757" s="485"/>
    </row>
    <row r="758" spans="1:7" ht="58.5" x14ac:dyDescent="0.15">
      <c r="A758" s="319">
        <f t="shared" si="0"/>
        <v>37</v>
      </c>
      <c r="B758" s="346" t="s">
        <v>593</v>
      </c>
      <c r="C758" s="490" t="s">
        <v>594</v>
      </c>
      <c r="D758" s="482">
        <v>13</v>
      </c>
      <c r="E758" s="319" t="s">
        <v>568</v>
      </c>
      <c r="F758" s="488"/>
      <c r="G758" s="485"/>
    </row>
    <row r="759" spans="1:7" ht="58.5" x14ac:dyDescent="0.15">
      <c r="A759" s="319">
        <f t="shared" si="0"/>
        <v>38</v>
      </c>
      <c r="B759" s="346" t="s">
        <v>595</v>
      </c>
      <c r="C759" s="490" t="s">
        <v>596</v>
      </c>
      <c r="D759" s="482">
        <v>13</v>
      </c>
      <c r="E759" s="319" t="s">
        <v>568</v>
      </c>
      <c r="F759" s="488"/>
      <c r="G759" s="485"/>
    </row>
    <row r="760" spans="1:7" ht="58.5" x14ac:dyDescent="0.15">
      <c r="A760" s="319">
        <f t="shared" si="0"/>
        <v>39</v>
      </c>
      <c r="B760" s="346" t="s">
        <v>597</v>
      </c>
      <c r="C760" s="490" t="s">
        <v>598</v>
      </c>
      <c r="D760" s="482">
        <v>5</v>
      </c>
      <c r="E760" s="319" t="s">
        <v>568</v>
      </c>
      <c r="F760" s="488"/>
      <c r="G760" s="485"/>
    </row>
    <row r="761" spans="1:7" ht="35.25" x14ac:dyDescent="0.15">
      <c r="A761" s="319">
        <f>A760+1</f>
        <v>40</v>
      </c>
      <c r="B761" s="346" t="s">
        <v>599</v>
      </c>
      <c r="C761" s="320" t="s">
        <v>600</v>
      </c>
      <c r="D761" s="482">
        <v>424</v>
      </c>
      <c r="E761" s="319" t="s">
        <v>568</v>
      </c>
      <c r="F761" s="488"/>
      <c r="G761" s="485"/>
    </row>
    <row r="762" spans="1:7" ht="35.25" x14ac:dyDescent="0.15">
      <c r="A762" s="319">
        <f t="shared" si="0"/>
        <v>41</v>
      </c>
      <c r="B762" s="346" t="s">
        <v>601</v>
      </c>
      <c r="C762" s="320" t="s">
        <v>602</v>
      </c>
      <c r="D762" s="482">
        <v>10</v>
      </c>
      <c r="E762" s="319" t="s">
        <v>568</v>
      </c>
      <c r="F762" s="488"/>
      <c r="G762" s="485"/>
    </row>
    <row r="763" spans="1:7" ht="35.25" x14ac:dyDescent="0.15">
      <c r="A763" s="319">
        <f t="shared" si="0"/>
        <v>42</v>
      </c>
      <c r="B763" s="346" t="s">
        <v>603</v>
      </c>
      <c r="C763" s="320" t="s">
        <v>604</v>
      </c>
      <c r="D763" s="482">
        <v>154</v>
      </c>
      <c r="E763" s="319" t="s">
        <v>568</v>
      </c>
      <c r="F763" s="488"/>
      <c r="G763" s="485"/>
    </row>
    <row r="764" spans="1:7" ht="35.25" x14ac:dyDescent="0.15">
      <c r="A764" s="319">
        <f t="shared" si="0"/>
        <v>43</v>
      </c>
      <c r="B764" s="346" t="s">
        <v>605</v>
      </c>
      <c r="C764" s="320" t="s">
        <v>606</v>
      </c>
      <c r="D764" s="482">
        <v>47</v>
      </c>
      <c r="E764" s="319" t="s">
        <v>568</v>
      </c>
      <c r="F764" s="488"/>
      <c r="G764" s="485"/>
    </row>
    <row r="765" spans="1:7" ht="35.25" x14ac:dyDescent="0.15">
      <c r="A765" s="319">
        <f t="shared" si="0"/>
        <v>44</v>
      </c>
      <c r="B765" s="346" t="s">
        <v>607</v>
      </c>
      <c r="C765" s="320" t="s">
        <v>608</v>
      </c>
      <c r="D765" s="482">
        <v>24</v>
      </c>
      <c r="E765" s="319" t="s">
        <v>568</v>
      </c>
      <c r="F765" s="488"/>
      <c r="G765" s="485"/>
    </row>
    <row r="766" spans="1:7" ht="35.25" x14ac:dyDescent="0.15">
      <c r="A766" s="319">
        <f t="shared" si="0"/>
        <v>45</v>
      </c>
      <c r="B766" s="346" t="s">
        <v>609</v>
      </c>
      <c r="C766" s="320" t="s">
        <v>610</v>
      </c>
      <c r="D766" s="482">
        <v>4</v>
      </c>
      <c r="E766" s="319" t="s">
        <v>568</v>
      </c>
      <c r="F766" s="488"/>
      <c r="G766" s="485"/>
    </row>
    <row r="767" spans="1:7" ht="35.25" x14ac:dyDescent="0.15">
      <c r="A767" s="319">
        <f t="shared" si="0"/>
        <v>46</v>
      </c>
      <c r="B767" s="346" t="s">
        <v>611</v>
      </c>
      <c r="C767" s="320" t="s">
        <v>612</v>
      </c>
      <c r="D767" s="482">
        <v>2</v>
      </c>
      <c r="E767" s="319" t="s">
        <v>568</v>
      </c>
      <c r="F767" s="488"/>
      <c r="G767" s="485"/>
    </row>
    <row r="768" spans="1:7" ht="35.25" x14ac:dyDescent="0.15">
      <c r="A768" s="319">
        <f t="shared" si="0"/>
        <v>47</v>
      </c>
      <c r="B768" s="346" t="s">
        <v>613</v>
      </c>
      <c r="C768" s="320" t="s">
        <v>614</v>
      </c>
      <c r="D768" s="482">
        <v>26</v>
      </c>
      <c r="E768" s="319" t="s">
        <v>568</v>
      </c>
      <c r="F768" s="488"/>
      <c r="G768" s="485"/>
    </row>
    <row r="769" spans="1:7" ht="35.25" x14ac:dyDescent="0.15">
      <c r="A769" s="319">
        <f t="shared" si="0"/>
        <v>48</v>
      </c>
      <c r="B769" s="346" t="s">
        <v>615</v>
      </c>
      <c r="C769" s="320" t="s">
        <v>616</v>
      </c>
      <c r="D769" s="482">
        <v>30</v>
      </c>
      <c r="E769" s="319" t="s">
        <v>568</v>
      </c>
      <c r="F769" s="488"/>
      <c r="G769" s="485"/>
    </row>
    <row r="770" spans="1:7" ht="35.25" x14ac:dyDescent="0.15">
      <c r="A770" s="319">
        <f t="shared" si="0"/>
        <v>49</v>
      </c>
      <c r="B770" s="346" t="s">
        <v>617</v>
      </c>
      <c r="C770" s="320" t="s">
        <v>618</v>
      </c>
      <c r="D770" s="482">
        <v>34</v>
      </c>
      <c r="E770" s="319" t="s">
        <v>568</v>
      </c>
      <c r="F770" s="488"/>
      <c r="G770" s="485"/>
    </row>
    <row r="771" spans="1:7" ht="46.5" x14ac:dyDescent="0.15">
      <c r="A771" s="319">
        <f t="shared" si="0"/>
        <v>50</v>
      </c>
      <c r="B771" s="346" t="s">
        <v>619</v>
      </c>
      <c r="C771" s="320" t="s">
        <v>620</v>
      </c>
      <c r="D771" s="482">
        <v>250</v>
      </c>
      <c r="E771" s="319" t="s">
        <v>1</v>
      </c>
      <c r="F771" s="488"/>
      <c r="G771" s="485"/>
    </row>
    <row r="772" spans="1:7" ht="46.5" x14ac:dyDescent="0.15">
      <c r="A772" s="319">
        <f t="shared" si="0"/>
        <v>51</v>
      </c>
      <c r="B772" s="346" t="s">
        <v>621</v>
      </c>
      <c r="C772" s="320" t="s">
        <v>622</v>
      </c>
      <c r="D772" s="482">
        <v>47</v>
      </c>
      <c r="E772" s="319" t="s">
        <v>1</v>
      </c>
      <c r="F772" s="488"/>
      <c r="G772" s="485"/>
    </row>
    <row r="773" spans="1:7" ht="138.75" x14ac:dyDescent="0.15">
      <c r="A773" s="319">
        <f t="shared" si="0"/>
        <v>52</v>
      </c>
      <c r="B773" s="491" t="s">
        <v>623</v>
      </c>
      <c r="C773" s="320" t="s">
        <v>624</v>
      </c>
      <c r="D773" s="482">
        <v>6</v>
      </c>
      <c r="E773" s="319" t="s">
        <v>1</v>
      </c>
      <c r="F773" s="488"/>
      <c r="G773" s="485"/>
    </row>
    <row r="774" spans="1:7" ht="35.25" x14ac:dyDescent="0.15">
      <c r="A774" s="319">
        <f t="shared" si="0"/>
        <v>53</v>
      </c>
      <c r="B774" s="491" t="s">
        <v>625</v>
      </c>
      <c r="C774" s="320" t="s">
        <v>626</v>
      </c>
      <c r="D774" s="482">
        <v>35</v>
      </c>
      <c r="E774" s="319" t="s">
        <v>627</v>
      </c>
      <c r="F774" s="488"/>
      <c r="G774" s="485"/>
    </row>
    <row r="775" spans="1:7" ht="35.25" x14ac:dyDescent="0.15">
      <c r="A775" s="319">
        <f t="shared" si="0"/>
        <v>54</v>
      </c>
      <c r="B775" s="491" t="s">
        <v>628</v>
      </c>
      <c r="C775" s="320" t="s">
        <v>629</v>
      </c>
      <c r="D775" s="482">
        <v>20</v>
      </c>
      <c r="E775" s="319" t="s">
        <v>627</v>
      </c>
      <c r="F775" s="488"/>
      <c r="G775" s="485"/>
    </row>
    <row r="776" spans="1:7" ht="35.25" x14ac:dyDescent="0.15">
      <c r="A776" s="319">
        <f t="shared" si="0"/>
        <v>55</v>
      </c>
      <c r="B776" s="491" t="s">
        <v>630</v>
      </c>
      <c r="C776" s="320" t="s">
        <v>631</v>
      </c>
      <c r="D776" s="482">
        <v>15</v>
      </c>
      <c r="E776" s="319" t="s">
        <v>627</v>
      </c>
      <c r="F776" s="488"/>
      <c r="G776" s="485"/>
    </row>
    <row r="777" spans="1:7" ht="35.25" x14ac:dyDescent="0.15">
      <c r="A777" s="319">
        <f t="shared" si="0"/>
        <v>56</v>
      </c>
      <c r="B777" s="491" t="s">
        <v>632</v>
      </c>
      <c r="C777" s="320" t="s">
        <v>633</v>
      </c>
      <c r="D777" s="482">
        <v>2</v>
      </c>
      <c r="E777" s="319" t="s">
        <v>568</v>
      </c>
      <c r="F777" s="488"/>
      <c r="G777" s="485"/>
    </row>
    <row r="778" spans="1:7" x14ac:dyDescent="0.15">
      <c r="A778" s="319">
        <f t="shared" si="0"/>
        <v>57</v>
      </c>
      <c r="B778" s="492" t="s">
        <v>634</v>
      </c>
      <c r="C778" s="320" t="s">
        <v>635</v>
      </c>
      <c r="D778" s="482">
        <v>15</v>
      </c>
      <c r="E778" s="319" t="s">
        <v>627</v>
      </c>
      <c r="F778" s="488"/>
      <c r="G778" s="485"/>
    </row>
    <row r="779" spans="1:7" x14ac:dyDescent="0.15">
      <c r="A779" s="319">
        <f>A778+1</f>
        <v>58</v>
      </c>
      <c r="B779" s="492" t="s">
        <v>634</v>
      </c>
      <c r="C779" s="320" t="s">
        <v>636</v>
      </c>
      <c r="D779" s="482">
        <v>15</v>
      </c>
      <c r="E779" s="319" t="s">
        <v>627</v>
      </c>
      <c r="F779" s="488"/>
      <c r="G779" s="485"/>
    </row>
    <row r="780" spans="1:7" ht="81" x14ac:dyDescent="0.15">
      <c r="A780" s="319">
        <f t="shared" si="0"/>
        <v>59</v>
      </c>
      <c r="B780" s="346" t="s">
        <v>637</v>
      </c>
      <c r="C780" s="320" t="s">
        <v>638</v>
      </c>
      <c r="D780" s="572">
        <v>2</v>
      </c>
      <c r="E780" s="319" t="s">
        <v>568</v>
      </c>
      <c r="F780" s="488"/>
      <c r="G780" s="485"/>
    </row>
    <row r="781" spans="1:7" ht="81" x14ac:dyDescent="0.15">
      <c r="A781" s="319">
        <f t="shared" si="0"/>
        <v>60</v>
      </c>
      <c r="B781" s="346" t="s">
        <v>639</v>
      </c>
      <c r="C781" s="320" t="s">
        <v>640</v>
      </c>
      <c r="D781" s="482">
        <v>3</v>
      </c>
      <c r="E781" s="319" t="s">
        <v>568</v>
      </c>
      <c r="F781" s="488"/>
      <c r="G781" s="485"/>
    </row>
    <row r="782" spans="1:7" ht="81" x14ac:dyDescent="0.15">
      <c r="A782" s="319">
        <f t="shared" si="0"/>
        <v>61</v>
      </c>
      <c r="B782" s="346" t="s">
        <v>641</v>
      </c>
      <c r="C782" s="320" t="s">
        <v>642</v>
      </c>
      <c r="D782" s="482">
        <v>3</v>
      </c>
      <c r="E782" s="319" t="s">
        <v>568</v>
      </c>
      <c r="F782" s="488"/>
      <c r="G782" s="485"/>
    </row>
    <row r="783" spans="1:7" ht="81" x14ac:dyDescent="0.15">
      <c r="A783" s="319">
        <f t="shared" si="0"/>
        <v>62</v>
      </c>
      <c r="B783" s="491" t="s">
        <v>643</v>
      </c>
      <c r="C783" s="320" t="s">
        <v>644</v>
      </c>
      <c r="D783" s="482">
        <v>1</v>
      </c>
      <c r="E783" s="319" t="s">
        <v>568</v>
      </c>
      <c r="F783" s="488"/>
      <c r="G783" s="485"/>
    </row>
    <row r="784" spans="1:7" ht="81" x14ac:dyDescent="0.15">
      <c r="A784" s="319">
        <f t="shared" si="0"/>
        <v>63</v>
      </c>
      <c r="B784" s="491" t="s">
        <v>645</v>
      </c>
      <c r="C784" s="320" t="s">
        <v>646</v>
      </c>
      <c r="D784" s="482">
        <v>1</v>
      </c>
      <c r="E784" s="319" t="s">
        <v>568</v>
      </c>
      <c r="F784" s="488"/>
      <c r="G784" s="485"/>
    </row>
    <row r="785" spans="1:7" ht="35.25" x14ac:dyDescent="0.15">
      <c r="A785" s="319">
        <f t="shared" si="0"/>
        <v>64</v>
      </c>
      <c r="B785" s="346" t="s">
        <v>647</v>
      </c>
      <c r="C785" s="320" t="s">
        <v>648</v>
      </c>
      <c r="D785" s="482">
        <v>2</v>
      </c>
      <c r="E785" s="319" t="s">
        <v>568</v>
      </c>
      <c r="F785" s="488"/>
      <c r="G785" s="485"/>
    </row>
    <row r="786" spans="1:7" ht="35.25" x14ac:dyDescent="0.15">
      <c r="A786" s="319">
        <f t="shared" si="0"/>
        <v>65</v>
      </c>
      <c r="B786" s="346" t="s">
        <v>649</v>
      </c>
      <c r="C786" s="320" t="s">
        <v>650</v>
      </c>
      <c r="D786" s="482">
        <v>1</v>
      </c>
      <c r="E786" s="319" t="s">
        <v>568</v>
      </c>
      <c r="F786" s="488"/>
      <c r="G786" s="485"/>
    </row>
    <row r="787" spans="1:7" ht="35.25" x14ac:dyDescent="0.15">
      <c r="A787" s="319">
        <f t="shared" si="0"/>
        <v>66</v>
      </c>
      <c r="B787" s="346" t="s">
        <v>651</v>
      </c>
      <c r="C787" s="320" t="s">
        <v>652</v>
      </c>
      <c r="D787" s="482">
        <v>2</v>
      </c>
      <c r="E787" s="319" t="s">
        <v>568</v>
      </c>
      <c r="F787" s="488"/>
      <c r="G787" s="485"/>
    </row>
    <row r="788" spans="1:7" ht="69.75" x14ac:dyDescent="0.15">
      <c r="A788" s="319">
        <f t="shared" ref="A788:A805" si="1">A787+1</f>
        <v>67</v>
      </c>
      <c r="B788" s="346" t="s">
        <v>653</v>
      </c>
      <c r="C788" s="320" t="s">
        <v>654</v>
      </c>
      <c r="D788" s="482">
        <v>92</v>
      </c>
      <c r="E788" s="319" t="s">
        <v>568</v>
      </c>
      <c r="F788" s="488"/>
      <c r="G788" s="485"/>
    </row>
    <row r="789" spans="1:7" ht="69.75" x14ac:dyDescent="0.15">
      <c r="A789" s="319">
        <f t="shared" si="1"/>
        <v>68</v>
      </c>
      <c r="B789" s="346" t="s">
        <v>655</v>
      </c>
      <c r="C789" s="320" t="s">
        <v>656</v>
      </c>
      <c r="D789" s="482">
        <v>13</v>
      </c>
      <c r="E789" s="319" t="s">
        <v>568</v>
      </c>
      <c r="F789" s="488"/>
      <c r="G789" s="485"/>
    </row>
    <row r="790" spans="1:7" ht="81" x14ac:dyDescent="0.15">
      <c r="A790" s="319">
        <f t="shared" si="1"/>
        <v>69</v>
      </c>
      <c r="B790" s="346" t="s">
        <v>657</v>
      </c>
      <c r="C790" s="320" t="s">
        <v>658</v>
      </c>
      <c r="D790" s="482">
        <v>1</v>
      </c>
      <c r="E790" s="319" t="s">
        <v>568</v>
      </c>
      <c r="F790" s="488"/>
      <c r="G790" s="485"/>
    </row>
    <row r="791" spans="1:7" ht="69.75" x14ac:dyDescent="0.15">
      <c r="A791" s="319">
        <f t="shared" si="1"/>
        <v>70</v>
      </c>
      <c r="B791" s="346" t="s">
        <v>659</v>
      </c>
      <c r="C791" s="320" t="s">
        <v>660</v>
      </c>
      <c r="D791" s="482">
        <v>5</v>
      </c>
      <c r="E791" s="319" t="s">
        <v>568</v>
      </c>
      <c r="F791" s="488"/>
      <c r="G791" s="485"/>
    </row>
    <row r="792" spans="1:7" ht="35.25" x14ac:dyDescent="0.15">
      <c r="A792" s="319">
        <f t="shared" si="1"/>
        <v>71</v>
      </c>
      <c r="B792" s="492" t="s">
        <v>661</v>
      </c>
      <c r="C792" s="493" t="s">
        <v>662</v>
      </c>
      <c r="D792" s="482">
        <v>24</v>
      </c>
      <c r="E792" s="319" t="s">
        <v>257</v>
      </c>
      <c r="F792" s="488"/>
      <c r="G792" s="485"/>
    </row>
    <row r="793" spans="1:7" ht="46.5" x14ac:dyDescent="0.15">
      <c r="A793" s="319">
        <f t="shared" si="1"/>
        <v>72</v>
      </c>
      <c r="B793" s="492" t="s">
        <v>663</v>
      </c>
      <c r="C793" s="493" t="s">
        <v>664</v>
      </c>
      <c r="D793" s="482">
        <v>40</v>
      </c>
      <c r="E793" s="319" t="s">
        <v>257</v>
      </c>
      <c r="F793" s="488"/>
      <c r="G793" s="485"/>
    </row>
    <row r="794" spans="1:7" ht="35.25" x14ac:dyDescent="0.15">
      <c r="A794" s="319">
        <f>A793+1</f>
        <v>73</v>
      </c>
      <c r="B794" s="494" t="s">
        <v>665</v>
      </c>
      <c r="C794" s="320" t="s">
        <v>666</v>
      </c>
      <c r="D794" s="482">
        <v>360</v>
      </c>
      <c r="E794" s="319" t="s">
        <v>520</v>
      </c>
      <c r="F794" s="488"/>
      <c r="G794" s="485"/>
    </row>
    <row r="795" spans="1:7" ht="35.25" x14ac:dyDescent="0.15">
      <c r="A795" s="319">
        <f t="shared" si="1"/>
        <v>74</v>
      </c>
      <c r="B795" s="289" t="s">
        <v>667</v>
      </c>
      <c r="C795" s="320" t="s">
        <v>668</v>
      </c>
      <c r="D795" s="482">
        <v>50</v>
      </c>
      <c r="E795" s="319" t="s">
        <v>520</v>
      </c>
      <c r="F795" s="488"/>
      <c r="G795" s="485"/>
    </row>
    <row r="796" spans="1:7" ht="37.5" x14ac:dyDescent="0.15">
      <c r="A796" s="319">
        <f t="shared" si="1"/>
        <v>75</v>
      </c>
      <c r="B796" s="289" t="s">
        <v>669</v>
      </c>
      <c r="C796" s="320" t="s">
        <v>864</v>
      </c>
      <c r="D796" s="482">
        <v>1</v>
      </c>
      <c r="E796" s="319" t="s">
        <v>568</v>
      </c>
      <c r="F796" s="488"/>
      <c r="G796" s="485"/>
    </row>
    <row r="797" spans="1:7" ht="24" x14ac:dyDescent="0.15">
      <c r="A797" s="319">
        <f>A796+1</f>
        <v>76</v>
      </c>
      <c r="B797" s="289">
        <v>8.3000000000000007</v>
      </c>
      <c r="C797" s="320" t="s">
        <v>671</v>
      </c>
      <c r="D797" s="482">
        <v>90</v>
      </c>
      <c r="E797" s="319" t="s">
        <v>520</v>
      </c>
      <c r="F797" s="488"/>
      <c r="G797" s="485"/>
    </row>
    <row r="798" spans="1:7" ht="24" x14ac:dyDescent="0.15">
      <c r="A798" s="319">
        <f>A797+1</f>
        <v>77</v>
      </c>
      <c r="B798" s="346" t="s">
        <v>672</v>
      </c>
      <c r="C798" s="320" t="s">
        <v>673</v>
      </c>
      <c r="D798" s="482">
        <v>680</v>
      </c>
      <c r="E798" s="319" t="s">
        <v>520</v>
      </c>
      <c r="F798" s="488"/>
      <c r="G798" s="485"/>
    </row>
    <row r="799" spans="1:7" ht="35.25" x14ac:dyDescent="0.15">
      <c r="A799" s="319">
        <f>A798+1</f>
        <v>78</v>
      </c>
      <c r="B799" s="289" t="s">
        <v>674</v>
      </c>
      <c r="C799" s="320" t="s">
        <v>675</v>
      </c>
      <c r="D799" s="482">
        <v>2</v>
      </c>
      <c r="E799" s="319" t="s">
        <v>568</v>
      </c>
      <c r="F799" s="488"/>
      <c r="G799" s="485"/>
    </row>
    <row r="800" spans="1:7" x14ac:dyDescent="0.15">
      <c r="A800" s="319">
        <f>A799+1</f>
        <v>79</v>
      </c>
      <c r="B800" s="495">
        <v>8.8000000000000007</v>
      </c>
      <c r="C800" s="493" t="s">
        <v>865</v>
      </c>
      <c r="D800" s="482">
        <v>2</v>
      </c>
      <c r="E800" s="319" t="s">
        <v>568</v>
      </c>
      <c r="F800" s="488"/>
      <c r="G800" s="485"/>
    </row>
    <row r="801" spans="1:7" ht="24" x14ac:dyDescent="0.15">
      <c r="A801" s="319">
        <f t="shared" si="1"/>
        <v>80</v>
      </c>
      <c r="B801" s="495" t="s">
        <v>677</v>
      </c>
      <c r="C801" s="320" t="s">
        <v>678</v>
      </c>
      <c r="D801" s="482">
        <v>1</v>
      </c>
      <c r="E801" s="319" t="s">
        <v>568</v>
      </c>
      <c r="F801" s="488"/>
      <c r="G801" s="485"/>
    </row>
    <row r="802" spans="1:7" ht="24" x14ac:dyDescent="0.15">
      <c r="A802" s="319">
        <f t="shared" si="1"/>
        <v>81</v>
      </c>
      <c r="B802" s="495" t="s">
        <v>679</v>
      </c>
      <c r="C802" s="320" t="s">
        <v>680</v>
      </c>
      <c r="D802" s="482">
        <v>1</v>
      </c>
      <c r="E802" s="319" t="s">
        <v>568</v>
      </c>
      <c r="F802" s="488"/>
      <c r="G802" s="485"/>
    </row>
    <row r="803" spans="1:7" x14ac:dyDescent="0.15">
      <c r="A803" s="319">
        <f t="shared" si="1"/>
        <v>82</v>
      </c>
      <c r="B803" s="494" t="s">
        <v>681</v>
      </c>
      <c r="C803" s="320" t="s">
        <v>682</v>
      </c>
      <c r="D803" s="482">
        <v>34</v>
      </c>
      <c r="E803" s="319" t="s">
        <v>568</v>
      </c>
      <c r="F803" s="488"/>
      <c r="G803" s="485"/>
    </row>
    <row r="804" spans="1:7" ht="24" x14ac:dyDescent="0.15">
      <c r="A804" s="319">
        <f t="shared" si="1"/>
        <v>83</v>
      </c>
      <c r="B804" s="494" t="s">
        <v>683</v>
      </c>
      <c r="C804" s="493" t="s">
        <v>684</v>
      </c>
      <c r="D804" s="482">
        <v>1</v>
      </c>
      <c r="E804" s="319" t="s">
        <v>568</v>
      </c>
      <c r="F804" s="488"/>
      <c r="G804" s="485"/>
    </row>
    <row r="805" spans="1:7" ht="24" x14ac:dyDescent="0.15">
      <c r="A805" s="319">
        <f t="shared" si="1"/>
        <v>84</v>
      </c>
      <c r="B805" s="494" t="s">
        <v>685</v>
      </c>
      <c r="C805" s="493" t="s">
        <v>686</v>
      </c>
      <c r="D805" s="482">
        <v>1</v>
      </c>
      <c r="E805" s="319" t="s">
        <v>568</v>
      </c>
      <c r="F805" s="488"/>
      <c r="G805" s="485"/>
    </row>
    <row r="806" spans="1:7" x14ac:dyDescent="0.15">
      <c r="A806" s="889"/>
      <c r="B806" s="890"/>
      <c r="C806" s="890"/>
      <c r="D806" s="890"/>
      <c r="E806" s="890"/>
      <c r="F806" s="890"/>
      <c r="G806" s="891"/>
    </row>
    <row r="807" spans="1:7" ht="28.15" customHeight="1" x14ac:dyDescent="0.15">
      <c r="A807" s="892" t="s">
        <v>836</v>
      </c>
      <c r="B807" s="893"/>
      <c r="C807" s="893"/>
      <c r="D807" s="893"/>
      <c r="E807" s="893"/>
      <c r="F807" s="894"/>
      <c r="G807" s="552"/>
    </row>
    <row r="808" spans="1:7" x14ac:dyDescent="0.15">
      <c r="A808" s="881"/>
      <c r="B808" s="882"/>
      <c r="C808" s="882"/>
      <c r="D808" s="882"/>
      <c r="E808" s="882"/>
      <c r="F808" s="882"/>
      <c r="G808" s="883"/>
    </row>
    <row r="809" spans="1:7" x14ac:dyDescent="0.15">
      <c r="A809" s="876" t="s">
        <v>887</v>
      </c>
      <c r="B809" s="876"/>
      <c r="C809" s="876"/>
      <c r="D809" s="876"/>
      <c r="E809" s="876"/>
      <c r="F809" s="876"/>
      <c r="G809" s="876"/>
    </row>
    <row r="810" spans="1:7" ht="1.5" customHeight="1" x14ac:dyDescent="0.15">
      <c r="A810" s="876"/>
      <c r="B810" s="876"/>
      <c r="C810" s="876"/>
      <c r="D810" s="876"/>
      <c r="E810" s="876"/>
      <c r="F810" s="876"/>
      <c r="G810" s="876"/>
    </row>
    <row r="811" spans="1:7" hidden="1" x14ac:dyDescent="0.15">
      <c r="A811" s="876"/>
      <c r="B811" s="876"/>
      <c r="C811" s="876"/>
      <c r="D811" s="876"/>
      <c r="E811" s="876"/>
      <c r="F811" s="876"/>
      <c r="G811" s="876"/>
    </row>
    <row r="812" spans="1:7" hidden="1" x14ac:dyDescent="0.15">
      <c r="A812" s="876"/>
      <c r="B812" s="876"/>
      <c r="C812" s="876"/>
      <c r="D812" s="876"/>
      <c r="E812" s="876"/>
      <c r="F812" s="876"/>
      <c r="G812" s="876"/>
    </row>
    <row r="813" spans="1:7" x14ac:dyDescent="0.15">
      <c r="A813" s="895"/>
      <c r="B813" s="896"/>
      <c r="C813" s="896"/>
      <c r="D813" s="896"/>
      <c r="E813" s="896"/>
      <c r="F813" s="896"/>
      <c r="G813" s="897"/>
    </row>
    <row r="814" spans="1:7" x14ac:dyDescent="0.15">
      <c r="A814" s="475" t="s">
        <v>688</v>
      </c>
      <c r="B814" s="289"/>
      <c r="C814" s="279" t="s">
        <v>517</v>
      </c>
      <c r="D814" s="554" t="s">
        <v>5</v>
      </c>
      <c r="E814" s="475" t="s">
        <v>6</v>
      </c>
      <c r="F814" s="268" t="s">
        <v>7</v>
      </c>
      <c r="G814" s="268" t="s">
        <v>8</v>
      </c>
    </row>
    <row r="815" spans="1:7" x14ac:dyDescent="0.15">
      <c r="A815" s="877" t="s">
        <v>689</v>
      </c>
      <c r="B815" s="877"/>
      <c r="C815" s="877"/>
      <c r="D815" s="877"/>
      <c r="E815" s="877"/>
      <c r="F815" s="877"/>
      <c r="G815" s="877"/>
    </row>
    <row r="816" spans="1:7" ht="81" x14ac:dyDescent="0.15">
      <c r="A816" s="496">
        <v>1</v>
      </c>
      <c r="B816" s="497" t="s">
        <v>691</v>
      </c>
      <c r="C816" s="498" t="s">
        <v>690</v>
      </c>
      <c r="D816" s="563"/>
      <c r="E816" s="498"/>
      <c r="F816" s="498"/>
      <c r="G816" s="498"/>
    </row>
    <row r="817" spans="1:7" x14ac:dyDescent="0.15">
      <c r="A817" s="496"/>
      <c r="B817" s="499"/>
      <c r="D817" s="564"/>
      <c r="E817" s="500"/>
      <c r="F817" s="500"/>
      <c r="G817" s="501"/>
    </row>
    <row r="818" spans="1:7" x14ac:dyDescent="0.15">
      <c r="A818" s="496"/>
      <c r="B818" s="499"/>
      <c r="C818" s="502"/>
      <c r="D818" s="524">
        <v>5</v>
      </c>
      <c r="E818" s="503"/>
      <c r="F818" s="504"/>
      <c r="G818" s="504"/>
    </row>
    <row r="819" spans="1:7" x14ac:dyDescent="0.15">
      <c r="A819" s="496"/>
      <c r="B819" s="499"/>
      <c r="C819" s="505"/>
      <c r="D819" s="565">
        <f>SUM(D818)</f>
        <v>5</v>
      </c>
      <c r="E819" s="507" t="s">
        <v>568</v>
      </c>
      <c r="F819" s="508"/>
      <c r="G819" s="501"/>
    </row>
    <row r="820" spans="1:7" x14ac:dyDescent="0.15">
      <c r="A820" s="496"/>
      <c r="B820" s="499"/>
      <c r="C820" s="505"/>
      <c r="D820" s="566"/>
      <c r="E820" s="505"/>
      <c r="F820" s="505"/>
      <c r="G820" s="505"/>
    </row>
    <row r="821" spans="1:7" ht="93" x14ac:dyDescent="0.15">
      <c r="A821" s="496">
        <v>2</v>
      </c>
      <c r="B821" s="497" t="s">
        <v>693</v>
      </c>
      <c r="C821" s="498" t="s">
        <v>692</v>
      </c>
      <c r="D821" s="563"/>
      <c r="E821" s="498"/>
      <c r="F821" s="498"/>
      <c r="G821" s="498"/>
    </row>
    <row r="822" spans="1:7" x14ac:dyDescent="0.15">
      <c r="A822" s="496"/>
      <c r="B822" s="499"/>
      <c r="D822" s="564"/>
      <c r="E822" s="500"/>
      <c r="F822" s="500"/>
      <c r="G822" s="501"/>
    </row>
    <row r="823" spans="1:7" x14ac:dyDescent="0.15">
      <c r="A823" s="496"/>
      <c r="B823" s="499"/>
      <c r="C823" s="502"/>
      <c r="D823" s="524">
        <v>11</v>
      </c>
      <c r="E823" s="503"/>
      <c r="F823" s="504"/>
      <c r="G823" s="504"/>
    </row>
    <row r="824" spans="1:7" x14ac:dyDescent="0.15">
      <c r="A824" s="496"/>
      <c r="B824" s="499"/>
      <c r="C824" s="505"/>
      <c r="D824" s="565">
        <f>SUM(D823)</f>
        <v>11</v>
      </c>
      <c r="E824" s="507" t="s">
        <v>568</v>
      </c>
      <c r="F824" s="508"/>
      <c r="G824" s="501"/>
    </row>
    <row r="825" spans="1:7" x14ac:dyDescent="0.15">
      <c r="A825" s="496"/>
      <c r="B825" s="499"/>
      <c r="C825" s="505"/>
      <c r="D825" s="566"/>
      <c r="E825" s="505"/>
      <c r="F825" s="505"/>
      <c r="G825" s="505"/>
    </row>
    <row r="826" spans="1:7" ht="83.25" x14ac:dyDescent="0.15">
      <c r="A826" s="496">
        <v>3</v>
      </c>
      <c r="B826" s="497" t="s">
        <v>695</v>
      </c>
      <c r="C826" s="498" t="s">
        <v>866</v>
      </c>
      <c r="D826" s="563"/>
      <c r="E826" s="498"/>
      <c r="F826" s="498"/>
      <c r="G826" s="498"/>
    </row>
    <row r="827" spans="1:7" x14ac:dyDescent="0.15">
      <c r="A827" s="496"/>
      <c r="B827" s="499"/>
      <c r="D827" s="564"/>
      <c r="E827" s="500"/>
      <c r="F827" s="500"/>
      <c r="G827" s="501"/>
    </row>
    <row r="828" spans="1:7" x14ac:dyDescent="0.15">
      <c r="A828" s="496"/>
      <c r="B828" s="499"/>
      <c r="C828" s="502"/>
      <c r="D828" s="524">
        <v>13</v>
      </c>
      <c r="E828" s="503"/>
      <c r="F828" s="504"/>
      <c r="G828" s="504"/>
    </row>
    <row r="829" spans="1:7" x14ac:dyDescent="0.15">
      <c r="A829" s="496"/>
      <c r="B829" s="499"/>
      <c r="C829" s="505"/>
      <c r="D829" s="565">
        <f>SUM(D828)</f>
        <v>13</v>
      </c>
      <c r="E829" s="507" t="s">
        <v>568</v>
      </c>
      <c r="F829" s="501"/>
      <c r="G829" s="501"/>
    </row>
    <row r="830" spans="1:7" x14ac:dyDescent="0.15">
      <c r="A830" s="496"/>
      <c r="B830" s="499"/>
      <c r="C830" s="505"/>
      <c r="D830" s="566"/>
      <c r="E830" s="505"/>
      <c r="F830" s="505"/>
      <c r="G830" s="505"/>
    </row>
    <row r="831" spans="1:7" ht="81" x14ac:dyDescent="0.15">
      <c r="A831" s="496">
        <v>4</v>
      </c>
      <c r="B831" s="497" t="s">
        <v>697</v>
      </c>
      <c r="C831" s="498" t="s">
        <v>696</v>
      </c>
      <c r="D831" s="563"/>
      <c r="E831" s="498"/>
      <c r="F831" s="498"/>
      <c r="G831" s="498"/>
    </row>
    <row r="832" spans="1:7" x14ac:dyDescent="0.15">
      <c r="A832" s="496"/>
      <c r="B832" s="499"/>
      <c r="D832" s="564"/>
      <c r="E832" s="500"/>
      <c r="F832" s="500"/>
      <c r="G832" s="501"/>
    </row>
    <row r="833" spans="1:7" x14ac:dyDescent="0.15">
      <c r="A833" s="496"/>
      <c r="B833" s="499"/>
      <c r="C833" s="502"/>
      <c r="D833" s="567">
        <v>4</v>
      </c>
      <c r="E833" s="509"/>
      <c r="F833" s="504"/>
      <c r="G833" s="504"/>
    </row>
    <row r="834" spans="1:7" x14ac:dyDescent="0.15">
      <c r="A834" s="496"/>
      <c r="B834" s="499"/>
      <c r="C834" s="505"/>
      <c r="D834" s="565">
        <f>SUM(D833:D833)</f>
        <v>4</v>
      </c>
      <c r="E834" s="507" t="s">
        <v>698</v>
      </c>
      <c r="F834" s="501"/>
      <c r="G834" s="501"/>
    </row>
    <row r="835" spans="1:7" x14ac:dyDescent="0.15">
      <c r="A835" s="496"/>
      <c r="B835" s="499"/>
      <c r="C835" s="505"/>
      <c r="D835" s="566"/>
      <c r="E835" s="505"/>
      <c r="F835" s="505"/>
      <c r="G835" s="505"/>
    </row>
    <row r="836" spans="1:7" ht="72" x14ac:dyDescent="0.15">
      <c r="A836" s="496">
        <v>5</v>
      </c>
      <c r="B836" s="497" t="s">
        <v>700</v>
      </c>
      <c r="C836" s="498" t="s">
        <v>867</v>
      </c>
      <c r="D836" s="563"/>
      <c r="E836" s="498"/>
      <c r="F836" s="498"/>
      <c r="G836" s="498"/>
    </row>
    <row r="837" spans="1:7" x14ac:dyDescent="0.15">
      <c r="A837" s="496"/>
      <c r="B837" s="499"/>
      <c r="D837" s="564"/>
      <c r="E837" s="500"/>
      <c r="F837" s="500"/>
      <c r="G837" s="501"/>
    </row>
    <row r="838" spans="1:7" x14ac:dyDescent="0.15">
      <c r="A838" s="496"/>
      <c r="B838" s="499"/>
      <c r="C838" s="505"/>
      <c r="D838" s="565">
        <v>14</v>
      </c>
      <c r="E838" s="507" t="s">
        <v>698</v>
      </c>
      <c r="F838" s="501"/>
      <c r="G838" s="501"/>
    </row>
    <row r="839" spans="1:7" x14ac:dyDescent="0.15">
      <c r="A839" s="496"/>
      <c r="B839" s="499"/>
      <c r="C839" s="505"/>
      <c r="D839" s="566"/>
      <c r="E839" s="505"/>
      <c r="F839" s="505"/>
      <c r="G839" s="505"/>
    </row>
    <row r="840" spans="1:7" ht="46.5" x14ac:dyDescent="0.15">
      <c r="A840" s="496">
        <v>6</v>
      </c>
      <c r="B840" s="497" t="s">
        <v>702</v>
      </c>
      <c r="C840" s="498" t="s">
        <v>701</v>
      </c>
      <c r="D840" s="563"/>
      <c r="E840" s="510"/>
      <c r="F840" s="510"/>
      <c r="G840" s="510"/>
    </row>
    <row r="841" spans="1:7" x14ac:dyDescent="0.15">
      <c r="A841" s="496"/>
      <c r="B841" s="499"/>
      <c r="D841" s="564"/>
      <c r="E841" s="500"/>
      <c r="F841" s="500"/>
      <c r="G841" s="501"/>
    </row>
    <row r="842" spans="1:7" x14ac:dyDescent="0.15">
      <c r="A842" s="496"/>
      <c r="B842" s="499"/>
      <c r="C842" s="505"/>
      <c r="D842" s="565">
        <v>20</v>
      </c>
      <c r="E842" s="507" t="s">
        <v>703</v>
      </c>
      <c r="F842" s="501"/>
      <c r="G842" s="501"/>
    </row>
    <row r="843" spans="1:7" x14ac:dyDescent="0.15">
      <c r="A843" s="496"/>
      <c r="B843" s="499"/>
      <c r="C843" s="505"/>
      <c r="D843" s="566"/>
      <c r="E843" s="505"/>
      <c r="F843" s="505"/>
      <c r="G843" s="505"/>
    </row>
    <row r="844" spans="1:7" ht="48.75" x14ac:dyDescent="0.15">
      <c r="A844" s="496">
        <v>7</v>
      </c>
      <c r="B844" s="497" t="s">
        <v>705</v>
      </c>
      <c r="C844" s="498" t="s">
        <v>868</v>
      </c>
      <c r="D844" s="563"/>
      <c r="E844" s="498"/>
      <c r="F844" s="498"/>
      <c r="G844" s="498"/>
    </row>
    <row r="845" spans="1:7" x14ac:dyDescent="0.15">
      <c r="A845" s="496"/>
      <c r="B845" s="499"/>
      <c r="D845" s="564"/>
      <c r="E845" s="500"/>
      <c r="F845" s="500"/>
      <c r="G845" s="501"/>
    </row>
    <row r="846" spans="1:7" x14ac:dyDescent="0.15">
      <c r="A846" s="496"/>
      <c r="B846" s="499"/>
      <c r="C846" s="505"/>
      <c r="D846" s="565">
        <v>16</v>
      </c>
      <c r="E846" s="507" t="s">
        <v>703</v>
      </c>
      <c r="F846" s="501"/>
      <c r="G846" s="501"/>
    </row>
    <row r="847" spans="1:7" x14ac:dyDescent="0.15">
      <c r="A847" s="496"/>
      <c r="B847" s="499"/>
      <c r="C847" s="505"/>
      <c r="D847" s="566"/>
      <c r="E847" s="505"/>
      <c r="F847" s="505"/>
      <c r="G847" s="505"/>
    </row>
    <row r="848" spans="1:7" ht="46.5" x14ac:dyDescent="0.15">
      <c r="A848" s="496">
        <v>8</v>
      </c>
      <c r="B848" s="497" t="s">
        <v>707</v>
      </c>
      <c r="C848" s="498" t="s">
        <v>706</v>
      </c>
      <c r="D848" s="563"/>
      <c r="E848" s="498"/>
      <c r="F848" s="498"/>
      <c r="G848" s="498"/>
    </row>
    <row r="849" spans="1:7" x14ac:dyDescent="0.15">
      <c r="A849" s="496"/>
      <c r="B849" s="499"/>
      <c r="C849" s="500" t="s">
        <v>707</v>
      </c>
      <c r="D849" s="564"/>
      <c r="E849" s="500"/>
      <c r="F849" s="500"/>
      <c r="G849" s="501"/>
    </row>
    <row r="850" spans="1:7" x14ac:dyDescent="0.15">
      <c r="A850" s="496"/>
      <c r="B850" s="499"/>
      <c r="C850" s="511" t="s">
        <v>708</v>
      </c>
      <c r="D850" s="565">
        <v>12</v>
      </c>
      <c r="E850" s="507" t="s">
        <v>703</v>
      </c>
      <c r="F850" s="501"/>
      <c r="G850" s="501"/>
    </row>
    <row r="851" spans="1:7" x14ac:dyDescent="0.15">
      <c r="A851" s="496"/>
      <c r="B851" s="499"/>
      <c r="C851" s="505"/>
      <c r="D851" s="566"/>
      <c r="E851" s="505"/>
      <c r="F851" s="505"/>
      <c r="G851" s="505"/>
    </row>
    <row r="852" spans="1:7" x14ac:dyDescent="0.15">
      <c r="A852" s="496"/>
      <c r="B852" s="499"/>
      <c r="C852" s="511" t="s">
        <v>709</v>
      </c>
      <c r="D852" s="565">
        <v>20</v>
      </c>
      <c r="E852" s="507" t="s">
        <v>703</v>
      </c>
      <c r="F852" s="501"/>
      <c r="G852" s="501"/>
    </row>
    <row r="853" spans="1:7" ht="125.45" customHeight="1" x14ac:dyDescent="0.15">
      <c r="A853" s="496"/>
      <c r="B853" s="499"/>
      <c r="C853" s="505"/>
      <c r="D853" s="566"/>
      <c r="E853" s="505"/>
      <c r="F853" s="505"/>
      <c r="G853" s="505"/>
    </row>
    <row r="854" spans="1:7" ht="48.75" x14ac:dyDescent="0.15">
      <c r="A854" s="496">
        <v>9</v>
      </c>
      <c r="B854" s="497" t="s">
        <v>713</v>
      </c>
      <c r="C854" s="498" t="s">
        <v>869</v>
      </c>
      <c r="D854" s="563"/>
      <c r="E854" s="498"/>
      <c r="F854" s="498"/>
      <c r="G854" s="498"/>
    </row>
    <row r="855" spans="1:7" x14ac:dyDescent="0.15">
      <c r="A855" s="496"/>
      <c r="B855" s="499"/>
      <c r="C855" s="512" t="s">
        <v>711</v>
      </c>
      <c r="D855" s="565">
        <v>20</v>
      </c>
      <c r="E855" s="507" t="s">
        <v>703</v>
      </c>
      <c r="F855" s="501"/>
      <c r="G855" s="501"/>
    </row>
    <row r="856" spans="1:7" x14ac:dyDescent="0.15">
      <c r="A856" s="496"/>
      <c r="B856" s="499"/>
      <c r="C856" s="505"/>
      <c r="D856" s="566"/>
      <c r="E856" s="505"/>
      <c r="F856" s="505"/>
      <c r="G856" s="505"/>
    </row>
    <row r="857" spans="1:7" ht="46.5" x14ac:dyDescent="0.15">
      <c r="A857" s="496">
        <v>10</v>
      </c>
      <c r="B857" s="499"/>
      <c r="C857" s="498" t="s">
        <v>712</v>
      </c>
      <c r="D857" s="563"/>
      <c r="E857" s="498"/>
      <c r="F857" s="498"/>
      <c r="G857" s="498"/>
    </row>
    <row r="858" spans="1:7" x14ac:dyDescent="0.15">
      <c r="A858" s="496"/>
      <c r="B858" s="499"/>
      <c r="D858" s="564"/>
      <c r="E858" s="500"/>
      <c r="F858" s="500"/>
      <c r="G858" s="501"/>
    </row>
    <row r="859" spans="1:7" x14ac:dyDescent="0.15">
      <c r="A859" s="496"/>
      <c r="B859" s="499"/>
      <c r="C859" s="505"/>
      <c r="D859" s="565">
        <v>18</v>
      </c>
      <c r="E859" s="507" t="s">
        <v>703</v>
      </c>
      <c r="F859" s="501"/>
      <c r="G859" s="501"/>
    </row>
    <row r="860" spans="1:7" x14ac:dyDescent="0.15">
      <c r="A860" s="496"/>
      <c r="B860" s="499"/>
      <c r="C860" s="505"/>
      <c r="D860" s="566"/>
      <c r="E860" s="505"/>
      <c r="F860" s="505"/>
      <c r="G860" s="505"/>
    </row>
    <row r="861" spans="1:7" ht="106.5" x14ac:dyDescent="0.15">
      <c r="A861" s="496">
        <v>11</v>
      </c>
      <c r="B861" s="497" t="s">
        <v>715</v>
      </c>
      <c r="C861" s="498" t="s">
        <v>870</v>
      </c>
      <c r="D861" s="563"/>
      <c r="E861" s="498"/>
      <c r="F861" s="498"/>
      <c r="G861" s="498"/>
    </row>
    <row r="862" spans="1:7" x14ac:dyDescent="0.15">
      <c r="A862" s="496"/>
      <c r="B862" s="499"/>
      <c r="D862" s="564"/>
      <c r="E862" s="500"/>
      <c r="F862" s="500"/>
      <c r="G862" s="501"/>
    </row>
    <row r="863" spans="1:7" x14ac:dyDescent="0.15">
      <c r="A863" s="496"/>
      <c r="B863" s="499"/>
      <c r="C863" s="513"/>
      <c r="D863" s="567">
        <v>3.6</v>
      </c>
      <c r="E863" s="507"/>
      <c r="F863" s="501"/>
      <c r="G863" s="501"/>
    </row>
    <row r="864" spans="1:7" x14ac:dyDescent="0.15">
      <c r="A864" s="496"/>
      <c r="B864" s="499"/>
      <c r="C864" s="505"/>
      <c r="D864" s="565">
        <f>SUM(D863)</f>
        <v>3.6</v>
      </c>
      <c r="E864" s="507" t="s">
        <v>10</v>
      </c>
      <c r="F864" s="501"/>
      <c r="G864" s="501"/>
    </row>
    <row r="865" spans="1:7" x14ac:dyDescent="0.15">
      <c r="A865" s="496"/>
      <c r="B865" s="499"/>
      <c r="C865" s="505"/>
      <c r="D865" s="566"/>
      <c r="E865" s="505"/>
      <c r="F865" s="505"/>
      <c r="G865" s="505"/>
    </row>
    <row r="866" spans="1:7" ht="46.5" x14ac:dyDescent="0.15">
      <c r="A866" s="496">
        <v>12</v>
      </c>
      <c r="B866" s="497" t="s">
        <v>717</v>
      </c>
      <c r="C866" s="498" t="s">
        <v>871</v>
      </c>
      <c r="D866" s="563"/>
      <c r="E866" s="498"/>
      <c r="F866" s="498"/>
      <c r="G866" s="498"/>
    </row>
    <row r="867" spans="1:7" x14ac:dyDescent="0.15">
      <c r="A867" s="496"/>
      <c r="B867" s="499"/>
      <c r="D867" s="564"/>
      <c r="E867" s="500"/>
      <c r="F867" s="500"/>
      <c r="G867" s="501"/>
    </row>
    <row r="868" spans="1:7" x14ac:dyDescent="0.15">
      <c r="A868" s="496"/>
      <c r="B868" s="499"/>
      <c r="C868" s="513"/>
      <c r="D868" s="567">
        <v>11</v>
      </c>
      <c r="E868" s="506"/>
      <c r="F868" s="508"/>
      <c r="G868" s="501"/>
    </row>
    <row r="869" spans="1:7" x14ac:dyDescent="0.15">
      <c r="A869" s="496"/>
      <c r="B869" s="499"/>
      <c r="C869" s="505"/>
      <c r="D869" s="565">
        <f>SUM(D868)</f>
        <v>11</v>
      </c>
      <c r="E869" s="506" t="s">
        <v>568</v>
      </c>
      <c r="F869" s="501"/>
      <c r="G869" s="501"/>
    </row>
    <row r="870" spans="1:7" x14ac:dyDescent="0.15">
      <c r="A870" s="496"/>
      <c r="B870" s="499"/>
      <c r="C870" s="505"/>
      <c r="D870" s="566"/>
      <c r="E870" s="505"/>
      <c r="F870" s="505"/>
      <c r="G870" s="505"/>
    </row>
    <row r="871" spans="1:7" ht="46.5" x14ac:dyDescent="0.15">
      <c r="A871" s="514">
        <v>13</v>
      </c>
      <c r="B871" s="497" t="s">
        <v>719</v>
      </c>
      <c r="C871" s="498" t="s">
        <v>718</v>
      </c>
      <c r="D871" s="563"/>
      <c r="E871" s="498"/>
      <c r="F871" s="498"/>
      <c r="G871" s="498"/>
    </row>
    <row r="872" spans="1:7" x14ac:dyDescent="0.15">
      <c r="A872" s="496"/>
      <c r="B872" s="499"/>
      <c r="D872" s="564"/>
      <c r="E872" s="500"/>
      <c r="F872" s="500"/>
      <c r="G872" s="501"/>
    </row>
    <row r="873" spans="1:7" x14ac:dyDescent="0.15">
      <c r="A873" s="496"/>
      <c r="B873" s="499"/>
      <c r="C873" s="513"/>
      <c r="D873" s="567">
        <v>15</v>
      </c>
      <c r="E873" s="507"/>
      <c r="F873" s="501"/>
      <c r="G873" s="501"/>
    </row>
    <row r="874" spans="1:7" x14ac:dyDescent="0.15">
      <c r="A874" s="496"/>
      <c r="B874" s="499"/>
      <c r="C874" s="505"/>
      <c r="D874" s="565">
        <f>SUM(D873)</f>
        <v>15</v>
      </c>
      <c r="E874" s="507" t="s">
        <v>520</v>
      </c>
      <c r="F874" s="501"/>
      <c r="G874" s="501"/>
    </row>
    <row r="875" spans="1:7" x14ac:dyDescent="0.15">
      <c r="A875" s="514"/>
      <c r="B875" s="516"/>
      <c r="C875" s="515"/>
      <c r="D875" s="568"/>
      <c r="E875" s="515"/>
      <c r="F875" s="515"/>
      <c r="G875" s="515"/>
    </row>
    <row r="876" spans="1:7" ht="58.5" x14ac:dyDescent="0.15">
      <c r="A876" s="514">
        <v>14</v>
      </c>
      <c r="B876" s="497" t="s">
        <v>721</v>
      </c>
      <c r="C876" s="498" t="s">
        <v>720</v>
      </c>
      <c r="D876" s="563"/>
      <c r="E876" s="498"/>
      <c r="F876" s="498"/>
      <c r="G876" s="498"/>
    </row>
    <row r="877" spans="1:7" x14ac:dyDescent="0.15">
      <c r="A877" s="496"/>
      <c r="B877" s="499"/>
      <c r="D877" s="564"/>
      <c r="E877" s="500"/>
      <c r="F877" s="500"/>
      <c r="G877" s="501"/>
    </row>
    <row r="878" spans="1:7" x14ac:dyDescent="0.15">
      <c r="A878" s="496"/>
      <c r="B878" s="499"/>
      <c r="C878" s="513"/>
      <c r="D878" s="567">
        <v>18</v>
      </c>
      <c r="E878" s="507"/>
      <c r="F878" s="501"/>
      <c r="G878" s="501"/>
    </row>
    <row r="879" spans="1:7" x14ac:dyDescent="0.15">
      <c r="A879" s="496"/>
      <c r="B879" s="499"/>
      <c r="C879" s="505"/>
      <c r="D879" s="565">
        <f>SUM(D878)</f>
        <v>18</v>
      </c>
      <c r="E879" s="507" t="s">
        <v>703</v>
      </c>
      <c r="F879" s="501"/>
      <c r="G879" s="501"/>
    </row>
    <row r="880" spans="1:7" x14ac:dyDescent="0.15">
      <c r="A880" s="514"/>
      <c r="B880" s="516"/>
      <c r="C880" s="515"/>
      <c r="D880" s="568"/>
      <c r="E880" s="515"/>
      <c r="F880" s="515"/>
      <c r="G880" s="515"/>
    </row>
    <row r="881" spans="1:7" ht="69.75" x14ac:dyDescent="0.15">
      <c r="A881" s="514">
        <v>15</v>
      </c>
      <c r="B881" s="497" t="s">
        <v>723</v>
      </c>
      <c r="C881" s="498" t="s">
        <v>722</v>
      </c>
      <c r="D881" s="563"/>
      <c r="E881" s="498"/>
      <c r="F881" s="498"/>
      <c r="G881" s="498"/>
    </row>
    <row r="882" spans="1:7" x14ac:dyDescent="0.15">
      <c r="A882" s="496"/>
      <c r="B882" s="499"/>
      <c r="D882" s="564"/>
      <c r="E882" s="500"/>
      <c r="F882" s="500"/>
      <c r="G882" s="501"/>
    </row>
    <row r="883" spans="1:7" x14ac:dyDescent="0.15">
      <c r="A883" s="496"/>
      <c r="B883" s="499"/>
      <c r="C883" s="513"/>
      <c r="D883" s="567">
        <v>9</v>
      </c>
      <c r="E883" s="507"/>
      <c r="F883" s="501"/>
      <c r="G883" s="501"/>
    </row>
    <row r="884" spans="1:7" x14ac:dyDescent="0.15">
      <c r="A884" s="496"/>
      <c r="B884" s="499"/>
      <c r="C884" s="505"/>
      <c r="D884" s="565">
        <f>SUM(D883)</f>
        <v>9</v>
      </c>
      <c r="E884" s="507" t="s">
        <v>703</v>
      </c>
      <c r="F884" s="501"/>
      <c r="G884" s="501"/>
    </row>
    <row r="885" spans="1:7" x14ac:dyDescent="0.15">
      <c r="A885" s="514"/>
      <c r="B885" s="516"/>
      <c r="C885" s="515"/>
      <c r="D885" s="568"/>
      <c r="E885" s="515"/>
      <c r="F885" s="515"/>
      <c r="G885" s="515"/>
    </row>
    <row r="886" spans="1:7" ht="37.5" x14ac:dyDescent="0.15">
      <c r="A886" s="514">
        <v>16</v>
      </c>
      <c r="B886" s="516"/>
      <c r="C886" s="498" t="s">
        <v>872</v>
      </c>
      <c r="D886" s="563"/>
      <c r="E886" s="498"/>
      <c r="F886" s="498"/>
      <c r="G886" s="498"/>
    </row>
    <row r="887" spans="1:7" x14ac:dyDescent="0.15">
      <c r="A887" s="514"/>
      <c r="B887" s="516"/>
      <c r="C887" s="515"/>
      <c r="D887" s="522">
        <v>16</v>
      </c>
      <c r="E887" s="517" t="s">
        <v>703</v>
      </c>
      <c r="F887" s="501"/>
      <c r="G887" s="501"/>
    </row>
    <row r="888" spans="1:7" x14ac:dyDescent="0.15">
      <c r="A888" s="514"/>
      <c r="B888" s="516"/>
      <c r="C888" s="515"/>
      <c r="D888" s="568"/>
      <c r="E888" s="515"/>
      <c r="F888" s="515"/>
      <c r="G888" s="515"/>
    </row>
    <row r="889" spans="1:7" ht="58.5" x14ac:dyDescent="0.15">
      <c r="A889" s="514">
        <v>17</v>
      </c>
      <c r="B889" s="497" t="s">
        <v>726</v>
      </c>
      <c r="C889" s="498" t="s">
        <v>725</v>
      </c>
      <c r="D889" s="563"/>
      <c r="E889" s="498"/>
      <c r="F889" s="498"/>
      <c r="G889" s="498"/>
    </row>
    <row r="890" spans="1:7" x14ac:dyDescent="0.15">
      <c r="A890" s="496"/>
      <c r="B890" s="499"/>
      <c r="D890" s="564"/>
      <c r="E890" s="500"/>
      <c r="F890" s="500"/>
      <c r="G890" s="501"/>
    </row>
    <row r="891" spans="1:7" x14ac:dyDescent="0.15">
      <c r="A891" s="496"/>
      <c r="B891" s="499"/>
      <c r="C891" s="513"/>
      <c r="D891" s="567">
        <v>10</v>
      </c>
      <c r="E891" s="507"/>
      <c r="F891" s="501"/>
      <c r="G891" s="501"/>
    </row>
    <row r="892" spans="1:7" x14ac:dyDescent="0.15">
      <c r="A892" s="496"/>
      <c r="B892" s="499"/>
      <c r="C892" s="505"/>
      <c r="D892" s="565">
        <f>SUM(D891)</f>
        <v>10</v>
      </c>
      <c r="E892" s="517" t="s">
        <v>568</v>
      </c>
      <c r="F892" s="501"/>
      <c r="G892" s="501"/>
    </row>
    <row r="893" spans="1:7" x14ac:dyDescent="0.15">
      <c r="A893" s="514"/>
      <c r="B893" s="516"/>
      <c r="C893" s="515"/>
      <c r="D893" s="568"/>
      <c r="E893" s="515"/>
      <c r="F893" s="515"/>
      <c r="G893" s="515"/>
    </row>
    <row r="894" spans="1:7" ht="58.5" x14ac:dyDescent="0.15">
      <c r="A894" s="514">
        <v>18</v>
      </c>
      <c r="B894" s="497" t="s">
        <v>728</v>
      </c>
      <c r="C894" s="498" t="s">
        <v>727</v>
      </c>
      <c r="D894" s="563"/>
      <c r="E894" s="498"/>
      <c r="F894" s="498"/>
      <c r="G894" s="498"/>
    </row>
    <row r="895" spans="1:7" x14ac:dyDescent="0.15">
      <c r="A895" s="496"/>
      <c r="B895" s="499"/>
      <c r="D895" s="564"/>
      <c r="E895" s="500"/>
      <c r="F895" s="500"/>
      <c r="G895" s="501"/>
    </row>
    <row r="896" spans="1:7" x14ac:dyDescent="0.15">
      <c r="A896" s="496"/>
      <c r="B896" s="499"/>
      <c r="C896" s="513"/>
      <c r="D896" s="567">
        <v>4</v>
      </c>
      <c r="E896" s="507"/>
      <c r="F896" s="501"/>
      <c r="G896" s="501"/>
    </row>
    <row r="897" spans="1:7" x14ac:dyDescent="0.15">
      <c r="A897" s="496"/>
      <c r="B897" s="499"/>
      <c r="C897" s="505"/>
      <c r="D897" s="565">
        <f>SUM(D896)</f>
        <v>4</v>
      </c>
      <c r="E897" s="517" t="s">
        <v>568</v>
      </c>
      <c r="F897" s="501"/>
      <c r="G897" s="501"/>
    </row>
    <row r="898" spans="1:7" x14ac:dyDescent="0.15">
      <c r="A898" s="514"/>
      <c r="B898" s="516"/>
      <c r="C898" s="515"/>
      <c r="D898" s="568"/>
      <c r="E898" s="515"/>
      <c r="F898" s="515"/>
      <c r="G898" s="515"/>
    </row>
    <row r="899" spans="1:7" ht="69.75" x14ac:dyDescent="0.15">
      <c r="A899" s="514">
        <v>19</v>
      </c>
      <c r="B899" s="516"/>
      <c r="C899" s="498" t="s">
        <v>729</v>
      </c>
      <c r="D899" s="563"/>
      <c r="E899" s="498"/>
      <c r="F899" s="498"/>
      <c r="G899" s="498"/>
    </row>
    <row r="900" spans="1:7" x14ac:dyDescent="0.15">
      <c r="A900" s="514"/>
      <c r="B900" s="516"/>
      <c r="C900" s="500" t="s">
        <v>730</v>
      </c>
      <c r="D900" s="522">
        <v>2</v>
      </c>
      <c r="E900" s="517" t="s">
        <v>568</v>
      </c>
      <c r="F900" s="501"/>
      <c r="G900" s="501"/>
    </row>
    <row r="901" spans="1:7" x14ac:dyDescent="0.15">
      <c r="A901" s="514"/>
      <c r="B901" s="516"/>
      <c r="C901" s="515"/>
      <c r="D901" s="568"/>
      <c r="E901" s="515"/>
      <c r="F901" s="515"/>
      <c r="G901" s="515"/>
    </row>
    <row r="902" spans="1:7" x14ac:dyDescent="0.15">
      <c r="A902" s="496" t="s">
        <v>731</v>
      </c>
      <c r="B902" s="499"/>
      <c r="C902" s="518"/>
      <c r="D902" s="566"/>
      <c r="E902" s="518"/>
      <c r="F902" s="518"/>
      <c r="G902" s="518"/>
    </row>
    <row r="903" spans="1:7" ht="72" x14ac:dyDescent="0.15">
      <c r="A903" s="519">
        <v>20</v>
      </c>
      <c r="B903" s="497" t="s">
        <v>733</v>
      </c>
      <c r="C903" s="498" t="s">
        <v>873</v>
      </c>
      <c r="D903" s="563"/>
      <c r="E903" s="498"/>
      <c r="F903" s="498"/>
      <c r="G903" s="498"/>
    </row>
    <row r="904" spans="1:7" x14ac:dyDescent="0.15">
      <c r="A904" s="496"/>
      <c r="B904" s="499"/>
      <c r="D904" s="564"/>
      <c r="E904" s="500"/>
      <c r="F904" s="500"/>
      <c r="G904" s="501"/>
    </row>
    <row r="905" spans="1:7" x14ac:dyDescent="0.15">
      <c r="A905" s="519"/>
      <c r="B905" s="497"/>
      <c r="C905" s="500" t="s">
        <v>734</v>
      </c>
      <c r="D905" s="565">
        <v>100</v>
      </c>
      <c r="E905" s="517" t="s">
        <v>735</v>
      </c>
      <c r="F905" s="501"/>
      <c r="G905" s="501"/>
    </row>
    <row r="906" spans="1:7" x14ac:dyDescent="0.15">
      <c r="A906" s="519"/>
      <c r="B906" s="497"/>
      <c r="C906" s="500" t="s">
        <v>736</v>
      </c>
      <c r="D906" s="565">
        <v>200</v>
      </c>
      <c r="E906" s="517" t="s">
        <v>735</v>
      </c>
      <c r="F906" s="501"/>
      <c r="G906" s="501"/>
    </row>
    <row r="907" spans="1:7" x14ac:dyDescent="0.15">
      <c r="A907" s="519"/>
      <c r="B907" s="497"/>
      <c r="C907" s="500" t="s">
        <v>737</v>
      </c>
      <c r="D907" s="565">
        <v>230</v>
      </c>
      <c r="E907" s="517" t="s">
        <v>735</v>
      </c>
      <c r="F907" s="501"/>
      <c r="G907" s="501"/>
    </row>
    <row r="908" spans="1:7" x14ac:dyDescent="0.15">
      <c r="A908" s="519"/>
      <c r="B908" s="497"/>
      <c r="C908" s="500" t="s">
        <v>738</v>
      </c>
      <c r="D908" s="565">
        <v>250</v>
      </c>
      <c r="E908" s="517" t="s">
        <v>735</v>
      </c>
      <c r="F908" s="501"/>
      <c r="G908" s="501"/>
    </row>
    <row r="909" spans="1:7" x14ac:dyDescent="0.15">
      <c r="A909" s="519"/>
      <c r="B909" s="497"/>
      <c r="C909" s="500" t="s">
        <v>739</v>
      </c>
      <c r="D909" s="565">
        <v>250</v>
      </c>
      <c r="E909" s="517" t="s">
        <v>735</v>
      </c>
      <c r="F909" s="501"/>
      <c r="G909" s="501"/>
    </row>
    <row r="910" spans="1:7" x14ac:dyDescent="0.15">
      <c r="A910" s="519"/>
      <c r="B910" s="497"/>
      <c r="C910" s="520"/>
      <c r="D910" s="564"/>
      <c r="E910" s="520"/>
      <c r="F910" s="520"/>
      <c r="G910" s="520"/>
    </row>
    <row r="911" spans="1:7" ht="117.75" x14ac:dyDescent="0.15">
      <c r="A911" s="519">
        <v>21</v>
      </c>
      <c r="B911" s="497" t="s">
        <v>741</v>
      </c>
      <c r="C911" s="498" t="s">
        <v>874</v>
      </c>
      <c r="D911" s="563"/>
      <c r="E911" s="498"/>
      <c r="F911" s="498"/>
      <c r="G911" s="498"/>
    </row>
    <row r="912" spans="1:7" x14ac:dyDescent="0.15">
      <c r="A912" s="496"/>
      <c r="B912" s="499"/>
      <c r="D912" s="564"/>
      <c r="E912" s="500"/>
      <c r="F912" s="500"/>
      <c r="G912" s="501"/>
    </row>
    <row r="913" spans="1:7" x14ac:dyDescent="0.15">
      <c r="A913" s="519"/>
      <c r="B913" s="497"/>
      <c r="C913" s="521" t="s">
        <v>742</v>
      </c>
      <c r="D913" s="522">
        <v>300</v>
      </c>
      <c r="E913" s="517" t="s">
        <v>735</v>
      </c>
      <c r="F913" s="501"/>
      <c r="G913" s="501"/>
    </row>
    <row r="914" spans="1:7" x14ac:dyDescent="0.15">
      <c r="A914" s="519"/>
      <c r="B914" s="497"/>
      <c r="C914" s="521" t="s">
        <v>743</v>
      </c>
      <c r="D914" s="522">
        <v>250</v>
      </c>
      <c r="E914" s="517" t="s">
        <v>735</v>
      </c>
      <c r="F914" s="501"/>
      <c r="G914" s="501"/>
    </row>
    <row r="915" spans="1:7" x14ac:dyDescent="0.15">
      <c r="A915" s="519"/>
      <c r="B915" s="497"/>
      <c r="C915" s="520"/>
      <c r="D915" s="564"/>
      <c r="E915" s="520"/>
      <c r="F915" s="520"/>
      <c r="G915" s="520"/>
    </row>
    <row r="916" spans="1:7" ht="60.75" x14ac:dyDescent="0.15">
      <c r="A916" s="519">
        <v>22</v>
      </c>
      <c r="B916" s="497" t="s">
        <v>745</v>
      </c>
      <c r="C916" s="498" t="s">
        <v>875</v>
      </c>
      <c r="D916" s="563"/>
      <c r="E916" s="498"/>
      <c r="F916" s="498"/>
      <c r="G916" s="498"/>
    </row>
    <row r="917" spans="1:7" x14ac:dyDescent="0.15">
      <c r="A917" s="519"/>
      <c r="B917" s="497"/>
      <c r="D917" s="564"/>
      <c r="E917" s="500"/>
      <c r="F917" s="500"/>
      <c r="G917" s="501"/>
    </row>
    <row r="918" spans="1:7" x14ac:dyDescent="0.15">
      <c r="A918" s="519"/>
      <c r="B918" s="497"/>
      <c r="C918" s="520"/>
      <c r="D918" s="522">
        <v>1</v>
      </c>
      <c r="E918" s="517" t="s">
        <v>746</v>
      </c>
      <c r="F918" s="501"/>
      <c r="G918" s="501"/>
    </row>
    <row r="919" spans="1:7" x14ac:dyDescent="0.15">
      <c r="A919" s="519"/>
      <c r="B919" s="497"/>
      <c r="C919" s="520"/>
      <c r="D919" s="564"/>
      <c r="E919" s="520"/>
      <c r="F919" s="520"/>
      <c r="G919" s="520"/>
    </row>
    <row r="920" spans="1:7" ht="58.5" x14ac:dyDescent="0.15">
      <c r="A920" s="519">
        <v>23</v>
      </c>
      <c r="B920" s="497" t="s">
        <v>748</v>
      </c>
      <c r="C920" s="498" t="s">
        <v>747</v>
      </c>
      <c r="D920" s="563"/>
      <c r="E920" s="498"/>
      <c r="F920" s="498"/>
      <c r="G920" s="498"/>
    </row>
    <row r="921" spans="1:7" x14ac:dyDescent="0.15">
      <c r="A921" s="519"/>
      <c r="B921" s="497"/>
      <c r="D921" s="564"/>
      <c r="E921" s="500"/>
      <c r="F921" s="500"/>
      <c r="G921" s="501"/>
    </row>
    <row r="922" spans="1:7" x14ac:dyDescent="0.15">
      <c r="A922" s="519"/>
      <c r="B922" s="497"/>
      <c r="C922" s="502" t="s">
        <v>749</v>
      </c>
      <c r="D922" s="522">
        <v>38</v>
      </c>
      <c r="E922" s="517" t="s">
        <v>703</v>
      </c>
      <c r="F922" s="501"/>
      <c r="G922" s="501"/>
    </row>
    <row r="923" spans="1:7" x14ac:dyDescent="0.15">
      <c r="A923" s="496"/>
      <c r="B923" s="499"/>
      <c r="C923" s="505"/>
      <c r="D923" s="566"/>
      <c r="E923" s="505"/>
      <c r="F923" s="505"/>
      <c r="G923" s="505"/>
    </row>
    <row r="924" spans="1:7" ht="58.5" x14ac:dyDescent="0.15">
      <c r="A924" s="519">
        <v>24</v>
      </c>
      <c r="B924" s="497" t="s">
        <v>751</v>
      </c>
      <c r="C924" s="498" t="s">
        <v>876</v>
      </c>
      <c r="D924" s="563"/>
      <c r="E924" s="498"/>
      <c r="F924" s="498"/>
      <c r="G924" s="498"/>
    </row>
    <row r="925" spans="1:7" x14ac:dyDescent="0.15">
      <c r="A925" s="519"/>
      <c r="B925" s="497"/>
      <c r="D925" s="564"/>
      <c r="E925" s="500"/>
      <c r="F925" s="500"/>
      <c r="G925" s="501"/>
    </row>
    <row r="926" spans="1:7" x14ac:dyDescent="0.15">
      <c r="A926" s="519"/>
      <c r="B926" s="497"/>
      <c r="C926" s="502" t="s">
        <v>752</v>
      </c>
      <c r="D926" s="522">
        <v>28</v>
      </c>
      <c r="E926" s="517" t="s">
        <v>703</v>
      </c>
      <c r="F926" s="501"/>
      <c r="G926" s="501"/>
    </row>
    <row r="927" spans="1:7" x14ac:dyDescent="0.15">
      <c r="A927" s="519"/>
      <c r="B927" s="497"/>
      <c r="C927" s="502" t="s">
        <v>753</v>
      </c>
      <c r="D927" s="522">
        <v>38</v>
      </c>
      <c r="E927" s="517" t="s">
        <v>703</v>
      </c>
      <c r="F927" s="501"/>
      <c r="G927" s="501"/>
    </row>
    <row r="928" spans="1:7" x14ac:dyDescent="0.15">
      <c r="A928" s="519"/>
      <c r="B928" s="497"/>
      <c r="C928" s="520"/>
      <c r="D928" s="564"/>
      <c r="E928" s="520"/>
      <c r="F928" s="520"/>
      <c r="G928" s="520"/>
    </row>
    <row r="929" spans="1:7" ht="46.5" x14ac:dyDescent="0.15">
      <c r="A929" s="519">
        <v>25</v>
      </c>
      <c r="B929" s="497" t="s">
        <v>755</v>
      </c>
      <c r="C929" s="498" t="s">
        <v>877</v>
      </c>
      <c r="D929" s="563"/>
      <c r="E929" s="498"/>
      <c r="F929" s="498"/>
      <c r="G929" s="498"/>
    </row>
    <row r="930" spans="1:7" x14ac:dyDescent="0.15">
      <c r="A930" s="519"/>
      <c r="B930" s="497"/>
      <c r="D930" s="564"/>
      <c r="E930" s="500"/>
      <c r="F930" s="500"/>
      <c r="G930" s="501"/>
    </row>
    <row r="931" spans="1:7" x14ac:dyDescent="0.15">
      <c r="A931" s="519"/>
      <c r="B931" s="497"/>
      <c r="C931" s="510" t="s">
        <v>756</v>
      </c>
      <c r="D931" s="522">
        <v>35</v>
      </c>
      <c r="E931" s="507" t="s">
        <v>568</v>
      </c>
      <c r="F931" s="501"/>
      <c r="G931" s="501"/>
    </row>
    <row r="932" spans="1:7" ht="20.65" customHeight="1" x14ac:dyDescent="0.15">
      <c r="A932" s="519"/>
      <c r="B932" s="497"/>
      <c r="C932" s="520"/>
      <c r="D932" s="564"/>
      <c r="E932" s="520"/>
      <c r="F932" s="520"/>
      <c r="G932" s="520"/>
    </row>
    <row r="933" spans="1:7" x14ac:dyDescent="0.15">
      <c r="A933" s="900" t="s">
        <v>757</v>
      </c>
      <c r="B933" s="901"/>
      <c r="C933" s="901"/>
      <c r="D933" s="901"/>
      <c r="E933" s="901"/>
      <c r="F933" s="901"/>
      <c r="G933" s="902"/>
    </row>
    <row r="934" spans="1:7" ht="184.5" x14ac:dyDescent="0.15">
      <c r="A934" s="519">
        <v>26</v>
      </c>
      <c r="B934" s="497" t="s">
        <v>759</v>
      </c>
      <c r="C934" s="498" t="s">
        <v>758</v>
      </c>
      <c r="D934" s="563"/>
      <c r="E934" s="498"/>
      <c r="F934" s="498"/>
      <c r="G934" s="498"/>
    </row>
    <row r="935" spans="1:7" x14ac:dyDescent="0.15">
      <c r="A935" s="519"/>
      <c r="B935" s="497"/>
      <c r="D935" s="564"/>
      <c r="E935" s="500"/>
      <c r="F935" s="500"/>
      <c r="G935" s="523"/>
    </row>
    <row r="936" spans="1:7" x14ac:dyDescent="0.15">
      <c r="A936" s="519"/>
      <c r="B936" s="497"/>
      <c r="C936" s="513" t="s">
        <v>760</v>
      </c>
      <c r="D936" s="524">
        <v>250</v>
      </c>
      <c r="E936" s="509"/>
      <c r="F936" s="525"/>
      <c r="G936" s="501"/>
    </row>
    <row r="937" spans="1:7" x14ac:dyDescent="0.15">
      <c r="A937" s="519"/>
      <c r="B937" s="497"/>
      <c r="C937" s="520"/>
      <c r="D937" s="522">
        <f>SUM(D936)</f>
        <v>250</v>
      </c>
      <c r="E937" s="517" t="s">
        <v>761</v>
      </c>
      <c r="F937" s="501"/>
      <c r="G937" s="501"/>
    </row>
    <row r="938" spans="1:7" x14ac:dyDescent="0.15">
      <c r="A938" s="519"/>
      <c r="B938" s="497"/>
      <c r="C938" s="520"/>
      <c r="D938" s="564"/>
      <c r="E938" s="520"/>
      <c r="F938" s="520"/>
      <c r="G938" s="520"/>
    </row>
    <row r="939" spans="1:7" x14ac:dyDescent="0.15">
      <c r="A939" s="519"/>
      <c r="B939" s="497"/>
      <c r="C939" s="513" t="s">
        <v>762</v>
      </c>
      <c r="D939" s="524">
        <v>300</v>
      </c>
      <c r="E939" s="517"/>
      <c r="F939" s="501"/>
      <c r="G939" s="501"/>
    </row>
    <row r="940" spans="1:7" x14ac:dyDescent="0.15">
      <c r="A940" s="519"/>
      <c r="B940" s="497"/>
      <c r="C940" s="520"/>
      <c r="D940" s="522">
        <f>SUM(D939)</f>
        <v>300</v>
      </c>
      <c r="E940" s="517" t="s">
        <v>761</v>
      </c>
      <c r="F940" s="501"/>
      <c r="G940" s="501"/>
    </row>
    <row r="941" spans="1:7" x14ac:dyDescent="0.15">
      <c r="A941" s="519"/>
      <c r="B941" s="497"/>
      <c r="C941" s="520"/>
      <c r="D941" s="564"/>
      <c r="E941" s="520"/>
      <c r="F941" s="520"/>
      <c r="G941" s="520"/>
    </row>
    <row r="942" spans="1:7" x14ac:dyDescent="0.15">
      <c r="A942" s="519"/>
      <c r="B942" s="497"/>
      <c r="C942" s="513" t="s">
        <v>763</v>
      </c>
      <c r="D942" s="524">
        <v>300</v>
      </c>
      <c r="E942" s="517"/>
      <c r="F942" s="501"/>
      <c r="G942" s="501"/>
    </row>
    <row r="943" spans="1:7" x14ac:dyDescent="0.15">
      <c r="A943" s="519"/>
      <c r="B943" s="497"/>
      <c r="C943" s="520"/>
      <c r="D943" s="522">
        <f>SUM(D942)</f>
        <v>300</v>
      </c>
      <c r="E943" s="517" t="s">
        <v>761</v>
      </c>
      <c r="F943" s="501"/>
      <c r="G943" s="501"/>
    </row>
    <row r="944" spans="1:7" x14ac:dyDescent="0.15">
      <c r="A944" s="519"/>
      <c r="B944" s="497"/>
      <c r="C944" s="520"/>
      <c r="D944" s="564"/>
      <c r="E944" s="520"/>
      <c r="F944" s="520"/>
      <c r="G944" s="520"/>
    </row>
    <row r="945" spans="1:7" ht="26.25" x14ac:dyDescent="0.15">
      <c r="A945" s="519">
        <v>27</v>
      </c>
      <c r="B945" s="497"/>
      <c r="C945" s="498" t="s">
        <v>878</v>
      </c>
      <c r="D945" s="563"/>
      <c r="E945" s="498"/>
      <c r="F945" s="498"/>
      <c r="G945" s="498"/>
    </row>
    <row r="946" spans="1:7" x14ac:dyDescent="0.15">
      <c r="A946" s="519"/>
      <c r="B946" s="497"/>
      <c r="C946" s="500" t="s">
        <v>765</v>
      </c>
      <c r="D946" s="564"/>
      <c r="E946" s="500"/>
      <c r="F946" s="500"/>
      <c r="G946" s="501"/>
    </row>
    <row r="947" spans="1:7" x14ac:dyDescent="0.15">
      <c r="A947" s="519"/>
      <c r="B947" s="497"/>
      <c r="C947" s="497" t="s">
        <v>766</v>
      </c>
      <c r="D947" s="524">
        <v>18</v>
      </c>
      <c r="E947" s="517"/>
      <c r="F947" s="501"/>
      <c r="G947" s="501"/>
    </row>
    <row r="948" spans="1:7" x14ac:dyDescent="0.15">
      <c r="A948" s="519"/>
      <c r="B948" s="497"/>
      <c r="C948" s="520"/>
      <c r="D948" s="522">
        <f>SUM(D947)</f>
        <v>18</v>
      </c>
      <c r="E948" s="517" t="s">
        <v>767</v>
      </c>
      <c r="F948" s="501"/>
      <c r="G948" s="501"/>
    </row>
    <row r="949" spans="1:7" x14ac:dyDescent="0.15">
      <c r="A949" s="519"/>
      <c r="B949" s="497"/>
      <c r="C949" s="520"/>
      <c r="D949" s="564"/>
      <c r="E949" s="520"/>
      <c r="F949" s="520"/>
      <c r="G949" s="520"/>
    </row>
    <row r="950" spans="1:7" ht="37.5" x14ac:dyDescent="0.15">
      <c r="A950" s="514">
        <v>28</v>
      </c>
      <c r="B950" s="516"/>
      <c r="C950" s="498" t="s">
        <v>879</v>
      </c>
      <c r="D950" s="563"/>
      <c r="E950" s="498"/>
      <c r="F950" s="498"/>
      <c r="G950" s="498"/>
    </row>
    <row r="951" spans="1:7" x14ac:dyDescent="0.15">
      <c r="A951" s="514"/>
      <c r="B951" s="516"/>
      <c r="C951" s="500" t="s">
        <v>769</v>
      </c>
      <c r="D951" s="564"/>
      <c r="E951" s="500"/>
      <c r="F951" s="500"/>
      <c r="G951" s="501"/>
    </row>
    <row r="952" spans="1:7" x14ac:dyDescent="0.15">
      <c r="A952" s="514"/>
      <c r="B952" s="516"/>
      <c r="C952" s="502"/>
      <c r="D952" s="524">
        <v>90</v>
      </c>
      <c r="E952" s="517"/>
      <c r="F952" s="501"/>
      <c r="G952" s="501"/>
    </row>
    <row r="953" spans="1:7" x14ac:dyDescent="0.15">
      <c r="A953" s="514"/>
      <c r="B953" s="516"/>
      <c r="C953" s="515"/>
      <c r="D953" s="522">
        <f>SUM(D952)</f>
        <v>90</v>
      </c>
      <c r="E953" s="517" t="s">
        <v>568</v>
      </c>
      <c r="F953" s="501"/>
      <c r="G953" s="501"/>
    </row>
    <row r="954" spans="1:7" x14ac:dyDescent="0.15">
      <c r="A954" s="546"/>
      <c r="B954" s="527"/>
      <c r="C954" s="526"/>
      <c r="D954" s="569"/>
      <c r="E954" s="526"/>
      <c r="F954" s="526"/>
      <c r="G954" s="526"/>
    </row>
    <row r="955" spans="1:7" ht="173.25" x14ac:dyDescent="0.15">
      <c r="A955" s="514">
        <v>29</v>
      </c>
      <c r="B955" s="497" t="s">
        <v>771</v>
      </c>
      <c r="C955" s="498" t="s">
        <v>770</v>
      </c>
      <c r="D955" s="563"/>
      <c r="E955" s="498"/>
      <c r="F955" s="498"/>
      <c r="G955" s="498"/>
    </row>
    <row r="956" spans="1:7" x14ac:dyDescent="0.15">
      <c r="A956" s="514"/>
      <c r="B956" s="516"/>
      <c r="D956" s="564"/>
      <c r="E956" s="500"/>
      <c r="F956" s="500"/>
      <c r="G956" s="501"/>
    </row>
    <row r="957" spans="1:7" x14ac:dyDescent="0.15">
      <c r="A957" s="514"/>
      <c r="B957" s="516"/>
      <c r="C957" s="502"/>
      <c r="D957" s="524">
        <v>10</v>
      </c>
      <c r="E957" s="517"/>
      <c r="F957" s="501"/>
      <c r="G957" s="501"/>
    </row>
    <row r="958" spans="1:7" x14ac:dyDescent="0.15">
      <c r="A958" s="514"/>
      <c r="B958" s="516"/>
      <c r="C958" s="515"/>
      <c r="D958" s="522">
        <f>SUM(D957)</f>
        <v>10</v>
      </c>
      <c r="E958" s="517" t="s">
        <v>568</v>
      </c>
      <c r="F958" s="501"/>
      <c r="G958" s="501"/>
    </row>
    <row r="959" spans="1:7" x14ac:dyDescent="0.15">
      <c r="A959" s="546"/>
      <c r="B959" s="527"/>
      <c r="C959" s="526"/>
      <c r="D959" s="569"/>
      <c r="E959" s="526"/>
      <c r="F959" s="526"/>
      <c r="G959" s="526"/>
    </row>
    <row r="960" spans="1:7" ht="334.5" x14ac:dyDescent="0.15">
      <c r="A960" s="514">
        <v>30</v>
      </c>
      <c r="B960" s="516"/>
      <c r="C960" s="498" t="s">
        <v>772</v>
      </c>
      <c r="D960" s="563"/>
      <c r="E960" s="498"/>
      <c r="F960" s="498"/>
      <c r="G960" s="498"/>
    </row>
    <row r="961" spans="1:7" x14ac:dyDescent="0.15">
      <c r="A961" s="514"/>
      <c r="B961" s="516"/>
      <c r="C961" s="502" t="s">
        <v>730</v>
      </c>
      <c r="D961" s="522">
        <v>3</v>
      </c>
      <c r="E961" s="517" t="s">
        <v>767</v>
      </c>
      <c r="F961" s="501"/>
      <c r="G961" s="501"/>
    </row>
    <row r="962" spans="1:7" x14ac:dyDescent="0.15">
      <c r="A962" s="514"/>
      <c r="B962" s="516"/>
      <c r="C962" s="528"/>
      <c r="D962" s="568"/>
      <c r="E962" s="528"/>
      <c r="F962" s="528"/>
      <c r="G962" s="528"/>
    </row>
    <row r="963" spans="1:7" ht="324.75" x14ac:dyDescent="0.15">
      <c r="A963" s="514">
        <v>31</v>
      </c>
      <c r="B963" s="516"/>
      <c r="C963" s="498" t="s">
        <v>880</v>
      </c>
      <c r="D963" s="563"/>
      <c r="E963" s="498"/>
      <c r="F963" s="498"/>
      <c r="G963" s="498"/>
    </row>
    <row r="964" spans="1:7" x14ac:dyDescent="0.15">
      <c r="A964" s="514"/>
      <c r="B964" s="516"/>
      <c r="C964" s="500" t="s">
        <v>774</v>
      </c>
      <c r="D964" s="564"/>
      <c r="E964" s="500"/>
      <c r="F964" s="500"/>
      <c r="G964" s="501"/>
    </row>
    <row r="965" spans="1:7" x14ac:dyDescent="0.15">
      <c r="A965" s="546"/>
      <c r="B965" s="527"/>
      <c r="C965" s="526"/>
      <c r="D965" s="522">
        <v>2</v>
      </c>
      <c r="E965" s="517" t="s">
        <v>767</v>
      </c>
      <c r="F965" s="501"/>
      <c r="G965" s="501"/>
    </row>
    <row r="966" spans="1:7" x14ac:dyDescent="0.15">
      <c r="A966" s="546"/>
      <c r="B966" s="527"/>
      <c r="C966" s="526"/>
      <c r="D966" s="569"/>
      <c r="E966" s="526"/>
      <c r="F966" s="526"/>
      <c r="G966" s="526"/>
    </row>
    <row r="967" spans="1:7" ht="175.5" x14ac:dyDescent="0.15">
      <c r="A967" s="529">
        <v>32</v>
      </c>
      <c r="B967" s="530"/>
      <c r="C967" s="531" t="s">
        <v>881</v>
      </c>
      <c r="D967" s="563"/>
      <c r="E967" s="531"/>
      <c r="F967" s="531"/>
      <c r="G967" s="531"/>
    </row>
    <row r="968" spans="1:7" x14ac:dyDescent="0.15">
      <c r="A968" s="529"/>
      <c r="B968" s="530"/>
      <c r="C968" s="502" t="s">
        <v>730</v>
      </c>
      <c r="D968" s="570">
        <v>4</v>
      </c>
      <c r="E968" s="532" t="s">
        <v>767</v>
      </c>
      <c r="F968" s="533"/>
      <c r="G968" s="533"/>
    </row>
    <row r="969" spans="1:7" x14ac:dyDescent="0.15">
      <c r="A969" s="529"/>
      <c r="B969" s="530"/>
      <c r="C969" s="534"/>
      <c r="D969" s="571"/>
      <c r="E969" s="534"/>
      <c r="F969" s="534"/>
      <c r="G969" s="534"/>
    </row>
    <row r="970" spans="1:7" ht="106.5" x14ac:dyDescent="0.15">
      <c r="A970" s="535">
        <v>33</v>
      </c>
      <c r="B970" s="536"/>
      <c r="C970" s="498" t="s">
        <v>882</v>
      </c>
      <c r="D970" s="563"/>
      <c r="E970" s="498"/>
      <c r="F970" s="498"/>
      <c r="G970" s="498"/>
    </row>
    <row r="971" spans="1:7" x14ac:dyDescent="0.15">
      <c r="A971" s="529"/>
      <c r="B971" s="530"/>
      <c r="C971" s="502" t="s">
        <v>730</v>
      </c>
      <c r="D971" s="570">
        <v>2</v>
      </c>
      <c r="E971" s="532" t="s">
        <v>767</v>
      </c>
      <c r="F971" s="533"/>
      <c r="G971" s="533"/>
    </row>
    <row r="972" spans="1:7" x14ac:dyDescent="0.15">
      <c r="A972" s="529"/>
      <c r="B972" s="530"/>
      <c r="C972" s="534"/>
      <c r="D972" s="571"/>
      <c r="E972" s="534"/>
      <c r="F972" s="534"/>
      <c r="G972" s="534"/>
    </row>
    <row r="973" spans="1:7" ht="141" x14ac:dyDescent="0.15">
      <c r="A973" s="535">
        <v>34</v>
      </c>
      <c r="B973" s="536"/>
      <c r="C973" s="498" t="s">
        <v>883</v>
      </c>
      <c r="D973" s="563"/>
      <c r="E973" s="498"/>
      <c r="F973" s="498"/>
      <c r="G973" s="498"/>
    </row>
    <row r="974" spans="1:7" ht="14.25" x14ac:dyDescent="0.2">
      <c r="A974" s="374"/>
      <c r="B974" s="537"/>
      <c r="C974" s="538" t="s">
        <v>778</v>
      </c>
      <c r="D974" s="555"/>
      <c r="E974" s="539"/>
      <c r="F974" s="540"/>
      <c r="G974" s="541"/>
    </row>
    <row r="975" spans="1:7" x14ac:dyDescent="0.15">
      <c r="A975" s="529"/>
      <c r="B975" s="530"/>
      <c r="C975" s="502" t="s">
        <v>730</v>
      </c>
      <c r="D975" s="570">
        <v>1</v>
      </c>
      <c r="E975" s="532" t="s">
        <v>779</v>
      </c>
      <c r="F975" s="533"/>
      <c r="G975" s="533"/>
    </row>
    <row r="976" spans="1:7" x14ac:dyDescent="0.15">
      <c r="A976" s="529"/>
      <c r="B976" s="530"/>
      <c r="C976" s="534"/>
      <c r="D976" s="571"/>
      <c r="E976" s="534"/>
      <c r="F976" s="534"/>
      <c r="G976" s="534"/>
    </row>
    <row r="977" spans="1:7" ht="141" x14ac:dyDescent="0.15">
      <c r="A977" s="535">
        <v>35</v>
      </c>
      <c r="B977" s="536"/>
      <c r="C977" s="498" t="s">
        <v>883</v>
      </c>
      <c r="D977" s="563"/>
      <c r="E977" s="498"/>
      <c r="F977" s="498"/>
      <c r="G977" s="498"/>
    </row>
    <row r="978" spans="1:7" ht="14.25" x14ac:dyDescent="0.2">
      <c r="A978" s="374"/>
      <c r="B978" s="537"/>
      <c r="C978" s="538" t="s">
        <v>780</v>
      </c>
      <c r="D978" s="556"/>
      <c r="E978" s="468"/>
      <c r="F978" s="540"/>
      <c r="G978" s="540"/>
    </row>
    <row r="979" spans="1:7" x14ac:dyDescent="0.15">
      <c r="A979" s="529"/>
      <c r="B979" s="530"/>
      <c r="C979" s="502" t="s">
        <v>730</v>
      </c>
      <c r="D979" s="570">
        <v>1</v>
      </c>
      <c r="E979" s="532" t="s">
        <v>779</v>
      </c>
      <c r="F979" s="533"/>
      <c r="G979" s="533"/>
    </row>
    <row r="980" spans="1:7" x14ac:dyDescent="0.15">
      <c r="A980" s="529"/>
      <c r="B980" s="530"/>
      <c r="C980" s="542"/>
      <c r="D980" s="571"/>
      <c r="E980" s="542"/>
      <c r="F980" s="542"/>
      <c r="G980" s="542"/>
    </row>
    <row r="981" spans="1:7" ht="35.25" x14ac:dyDescent="0.15">
      <c r="A981" s="529">
        <v>36</v>
      </c>
      <c r="B981" s="530"/>
      <c r="C981" s="498" t="s">
        <v>781</v>
      </c>
      <c r="D981" s="563"/>
      <c r="E981" s="498"/>
      <c r="F981" s="498"/>
      <c r="G981" s="498"/>
    </row>
    <row r="982" spans="1:7" x14ac:dyDescent="0.15">
      <c r="A982" s="529"/>
      <c r="B982" s="530"/>
      <c r="C982" s="510" t="s">
        <v>730</v>
      </c>
      <c r="D982" s="570">
        <v>10</v>
      </c>
      <c r="E982" s="532" t="s">
        <v>703</v>
      </c>
      <c r="F982" s="533"/>
      <c r="G982" s="533"/>
    </row>
    <row r="983" spans="1:7" x14ac:dyDescent="0.15">
      <c r="A983" s="529"/>
      <c r="B983" s="530"/>
      <c r="C983" s="542"/>
      <c r="D983" s="571"/>
      <c r="E983" s="542"/>
      <c r="F983" s="542"/>
      <c r="G983" s="542"/>
    </row>
    <row r="984" spans="1:7" ht="69.75" x14ac:dyDescent="0.15">
      <c r="A984" s="514">
        <v>37</v>
      </c>
      <c r="B984" s="516"/>
      <c r="C984" s="498" t="s">
        <v>782</v>
      </c>
      <c r="D984" s="563"/>
      <c r="E984" s="498"/>
      <c r="F984" s="498"/>
      <c r="G984" s="498"/>
    </row>
    <row r="985" spans="1:7" x14ac:dyDescent="0.15">
      <c r="A985" s="529"/>
      <c r="B985" s="530"/>
      <c r="C985" s="510" t="s">
        <v>730</v>
      </c>
      <c r="D985" s="570">
        <v>30</v>
      </c>
      <c r="E985" s="532" t="s">
        <v>783</v>
      </c>
      <c r="F985" s="533"/>
      <c r="G985" s="533"/>
    </row>
    <row r="986" spans="1:7" x14ac:dyDescent="0.15">
      <c r="A986" s="906"/>
      <c r="B986" s="907"/>
      <c r="C986" s="907"/>
      <c r="D986" s="907"/>
      <c r="E986" s="907"/>
      <c r="F986" s="907"/>
      <c r="G986" s="908"/>
    </row>
    <row r="987" spans="1:7" ht="69.75" x14ac:dyDescent="0.15">
      <c r="A987" s="514">
        <v>38</v>
      </c>
      <c r="B987" s="497" t="s">
        <v>785</v>
      </c>
      <c r="C987" s="498" t="s">
        <v>784</v>
      </c>
      <c r="D987" s="563"/>
      <c r="E987" s="498"/>
      <c r="F987" s="498"/>
      <c r="G987" s="498"/>
    </row>
    <row r="988" spans="1:7" x14ac:dyDescent="0.15">
      <c r="A988" s="514"/>
      <c r="B988" s="516"/>
      <c r="D988" s="564"/>
      <c r="E988" s="500"/>
      <c r="F988" s="500"/>
      <c r="G988" s="501"/>
    </row>
    <row r="989" spans="1:7" x14ac:dyDescent="0.15">
      <c r="A989" s="546"/>
      <c r="B989" s="527"/>
      <c r="C989" s="543"/>
      <c r="D989" s="522">
        <v>1</v>
      </c>
      <c r="E989" s="517" t="s">
        <v>568</v>
      </c>
      <c r="F989" s="501"/>
      <c r="G989" s="501"/>
    </row>
    <row r="990" spans="1:7" x14ac:dyDescent="0.15">
      <c r="A990" s="903"/>
      <c r="B990" s="904"/>
      <c r="C990" s="904"/>
      <c r="D990" s="904"/>
      <c r="E990" s="904"/>
      <c r="F990" s="904"/>
      <c r="G990" s="905"/>
    </row>
    <row r="991" spans="1:7" ht="58.5" x14ac:dyDescent="0.15">
      <c r="A991" s="535">
        <v>39</v>
      </c>
      <c r="B991" s="497" t="s">
        <v>787</v>
      </c>
      <c r="C991" s="498" t="s">
        <v>786</v>
      </c>
      <c r="D991" s="563"/>
      <c r="E991" s="498"/>
      <c r="F991" s="498"/>
      <c r="G991" s="498"/>
    </row>
    <row r="992" spans="1:7" x14ac:dyDescent="0.15">
      <c r="A992" s="514"/>
      <c r="B992" s="516"/>
      <c r="D992" s="564"/>
      <c r="E992" s="500"/>
      <c r="F992" s="500"/>
      <c r="G992" s="501"/>
    </row>
    <row r="993" spans="1:7" x14ac:dyDescent="0.15">
      <c r="A993" s="546"/>
      <c r="B993" s="527"/>
      <c r="C993" s="543"/>
      <c r="D993" s="522">
        <v>4</v>
      </c>
      <c r="E993" s="517" t="s">
        <v>568</v>
      </c>
      <c r="F993" s="501"/>
      <c r="G993" s="501"/>
    </row>
    <row r="994" spans="1:7" x14ac:dyDescent="0.15">
      <c r="A994" s="903"/>
      <c r="B994" s="904"/>
      <c r="C994" s="904"/>
      <c r="D994" s="904"/>
      <c r="E994" s="904"/>
      <c r="F994" s="904"/>
      <c r="G994" s="905"/>
    </row>
    <row r="995" spans="1:7" ht="46.5" x14ac:dyDescent="0.15">
      <c r="A995" s="535">
        <v>40</v>
      </c>
      <c r="B995" s="497" t="s">
        <v>789</v>
      </c>
      <c r="C995" s="498" t="s">
        <v>788</v>
      </c>
      <c r="D995" s="563"/>
      <c r="E995" s="498"/>
      <c r="F995" s="498"/>
      <c r="G995" s="498"/>
    </row>
    <row r="996" spans="1:7" x14ac:dyDescent="0.15">
      <c r="A996" s="514"/>
      <c r="B996" s="516"/>
      <c r="D996" s="564"/>
      <c r="E996" s="500"/>
      <c r="F996" s="500"/>
      <c r="G996" s="501"/>
    </row>
    <row r="997" spans="1:7" x14ac:dyDescent="0.15">
      <c r="A997" s="514"/>
      <c r="B997" s="516"/>
      <c r="C997" s="528"/>
      <c r="D997" s="522">
        <v>250</v>
      </c>
      <c r="E997" s="517" t="s">
        <v>790</v>
      </c>
      <c r="F997" s="501"/>
      <c r="G997" s="501"/>
    </row>
    <row r="998" spans="1:7" x14ac:dyDescent="0.15">
      <c r="A998" s="903"/>
      <c r="B998" s="904"/>
      <c r="C998" s="904"/>
      <c r="D998" s="904"/>
      <c r="E998" s="904"/>
      <c r="F998" s="904"/>
      <c r="G998" s="905"/>
    </row>
    <row r="999" spans="1:7" ht="81" x14ac:dyDescent="0.15">
      <c r="A999" s="544">
        <v>41</v>
      </c>
      <c r="B999" s="497" t="s">
        <v>792</v>
      </c>
      <c r="C999" s="498" t="s">
        <v>791</v>
      </c>
      <c r="D999" s="563"/>
      <c r="E999" s="498"/>
      <c r="F999" s="498"/>
      <c r="G999" s="498"/>
    </row>
    <row r="1000" spans="1:7" x14ac:dyDescent="0.15">
      <c r="A1000" s="514"/>
      <c r="B1000" s="516"/>
      <c r="D1000" s="564"/>
      <c r="E1000" s="500"/>
      <c r="F1000" s="500"/>
      <c r="G1000" s="501"/>
    </row>
    <row r="1001" spans="1:7" x14ac:dyDescent="0.15">
      <c r="A1001" s="514"/>
      <c r="B1001" s="516"/>
      <c r="C1001" s="545" t="s">
        <v>793</v>
      </c>
      <c r="D1001" s="522">
        <v>8000</v>
      </c>
      <c r="E1001" s="517" t="s">
        <v>794</v>
      </c>
      <c r="F1001" s="501"/>
      <c r="G1001" s="501"/>
    </row>
    <row r="1002" spans="1:7" x14ac:dyDescent="0.15">
      <c r="A1002" s="546"/>
      <c r="B1002" s="527"/>
      <c r="C1002" s="543"/>
      <c r="D1002" s="569"/>
      <c r="E1002" s="543"/>
      <c r="F1002" s="543"/>
      <c r="G1002" s="543"/>
    </row>
    <row r="1003" spans="1:7" ht="69.75" x14ac:dyDescent="0.15">
      <c r="A1003" s="546">
        <v>42</v>
      </c>
      <c r="B1003" s="527"/>
      <c r="C1003" s="498" t="s">
        <v>795</v>
      </c>
      <c r="D1003" s="563"/>
      <c r="E1003" s="498"/>
      <c r="F1003" s="498"/>
      <c r="G1003" s="498"/>
    </row>
    <row r="1004" spans="1:7" x14ac:dyDescent="0.15">
      <c r="A1004" s="546"/>
      <c r="B1004" s="527"/>
      <c r="C1004" s="545" t="s">
        <v>796</v>
      </c>
      <c r="D1004" s="565">
        <v>40</v>
      </c>
      <c r="E1004" s="496" t="s">
        <v>703</v>
      </c>
      <c r="F1004" s="501"/>
      <c r="G1004" s="501"/>
    </row>
    <row r="1005" spans="1:7" ht="19.149999999999999" customHeight="1" x14ac:dyDescent="0.15">
      <c r="A1005" s="899"/>
      <c r="B1005" s="899"/>
      <c r="C1005" s="899"/>
      <c r="D1005" s="899"/>
      <c r="E1005" s="899"/>
      <c r="F1005" s="899"/>
      <c r="G1005" s="899"/>
    </row>
    <row r="1006" spans="1:7" ht="23.65" customHeight="1" x14ac:dyDescent="0.15">
      <c r="A1006" s="898" t="s">
        <v>311</v>
      </c>
      <c r="B1006" s="898"/>
      <c r="C1006" s="898"/>
      <c r="D1006" s="898"/>
      <c r="E1006" s="898"/>
      <c r="F1006" s="898"/>
      <c r="G1006" s="550"/>
    </row>
    <row r="1007" spans="1:7" ht="14.25" x14ac:dyDescent="0.15">
      <c r="A1007" s="886"/>
      <c r="B1007" s="886"/>
      <c r="C1007" s="886"/>
      <c r="D1007" s="886"/>
      <c r="E1007" s="886"/>
      <c r="F1007" s="886"/>
      <c r="G1007" s="886"/>
    </row>
    <row r="1008" spans="1:7" x14ac:dyDescent="0.15">
      <c r="A1008" s="514">
        <v>43</v>
      </c>
      <c r="B1008" s="516"/>
      <c r="C1008" s="521" t="s">
        <v>797</v>
      </c>
      <c r="D1008" s="564"/>
      <c r="E1008" s="500"/>
      <c r="F1008" s="547"/>
      <c r="G1008" s="548"/>
    </row>
    <row r="1009" spans="1:7" ht="19.899999999999999" customHeight="1" x14ac:dyDescent="0.15">
      <c r="A1009" s="886"/>
      <c r="B1009" s="886"/>
      <c r="C1009" s="886"/>
      <c r="D1009" s="886"/>
      <c r="E1009" s="886"/>
      <c r="F1009" s="886"/>
      <c r="G1009" s="886"/>
    </row>
    <row r="1010" spans="1:7" ht="34.15" customHeight="1" x14ac:dyDescent="0.15">
      <c r="A1010" s="887" t="s">
        <v>324</v>
      </c>
      <c r="B1010" s="887"/>
      <c r="C1010" s="887"/>
      <c r="D1010" s="887"/>
      <c r="E1010" s="887"/>
      <c r="F1010" s="887"/>
      <c r="G1010" s="550"/>
    </row>
  </sheetData>
  <mergeCells count="37">
    <mergeCell ref="A717:F717"/>
    <mergeCell ref="A310:F310"/>
    <mergeCell ref="A312:G312"/>
    <mergeCell ref="A619:F619"/>
    <mergeCell ref="A311:G311"/>
    <mergeCell ref="A468:G468"/>
    <mergeCell ref="A620:G620"/>
    <mergeCell ref="A933:G933"/>
    <mergeCell ref="A998:G998"/>
    <mergeCell ref="A994:G994"/>
    <mergeCell ref="A990:G990"/>
    <mergeCell ref="A986:G986"/>
    <mergeCell ref="A808:G808"/>
    <mergeCell ref="A4:G4"/>
    <mergeCell ref="A719:G719"/>
    <mergeCell ref="A1009:G1009"/>
    <mergeCell ref="A1010:F1010"/>
    <mergeCell ref="A1007:G1007"/>
    <mergeCell ref="A720:G720"/>
    <mergeCell ref="A806:G806"/>
    <mergeCell ref="A807:F807"/>
    <mergeCell ref="A621:G621"/>
    <mergeCell ref="A718:G718"/>
    <mergeCell ref="A813:G813"/>
    <mergeCell ref="A1006:F1006"/>
    <mergeCell ref="A809:G812"/>
    <mergeCell ref="A815:G815"/>
    <mergeCell ref="A1005:G1005"/>
    <mergeCell ref="A1:G1"/>
    <mergeCell ref="A2:G2"/>
    <mergeCell ref="A3:G3"/>
    <mergeCell ref="A467:F467"/>
    <mergeCell ref="A469:G469"/>
    <mergeCell ref="A6:G6"/>
    <mergeCell ref="A132:G132"/>
    <mergeCell ref="A131:F131"/>
    <mergeCell ref="A133:G133"/>
  </mergeCells>
  <pageMargins left="0.51181102362204722" right="0.31496062992125984" top="0.35433070866141736" bottom="0.35433070866141736" header="0.31496062992125984" footer="0.31496062992125984"/>
  <pageSetup paperSize="9" scale="8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GROUND FLOOR</vt:lpstr>
      <vt:lpstr>FIRST FLOOR</vt:lpstr>
      <vt:lpstr>TENDER F,F,</vt:lpstr>
      <vt:lpstr>TENDER S.F</vt:lpstr>
      <vt:lpstr>BASEMENT FLOOR</vt:lpstr>
      <vt:lpstr>SECOND FLOOR</vt:lpstr>
      <vt:lpstr>TERRACE FLOOR</vt:lpstr>
      <vt:lpstr>ABSTRACT</vt:lpstr>
      <vt:lpstr>TENDER BASEMENT</vt:lpstr>
      <vt:lpstr>TENDER G.F</vt:lpstr>
      <vt:lpstr>TENDER TERRECE </vt:lpstr>
      <vt:lpstr>Estimation - Elec-Final</vt:lpstr>
      <vt:lpstr>MAKE</vt:lpstr>
      <vt:lpstr>boq- fina</vt:lpstr>
      <vt:lpstr>ABSTRACT!Print_Area</vt:lpstr>
      <vt:lpstr>BASEMENT FLOOR!Print_Area</vt:lpstr>
      <vt:lpstr>FIRST FLOOR!Print_Area</vt:lpstr>
      <vt:lpstr>GROUND FLOOR!Print_Area</vt:lpstr>
      <vt:lpstr>SECOND FLOOR!Print_Area</vt:lpstr>
      <vt:lpstr>TENDER BASEMENT!Print_Area</vt:lpstr>
      <vt:lpstr>TERRACE FLOOR!Print_Area</vt:lpstr>
      <vt:lpstr>BASEMENT FLOOR!Print_Titles</vt:lpstr>
      <vt:lpstr>FIRST FLOOR!Print_Titles</vt:lpstr>
      <vt:lpstr>GROUND FLOOR!Print_Titles</vt:lpstr>
      <vt:lpstr>SECOND FLOOR!Print_Titles</vt:lpstr>
      <vt:lpstr>TERRACE FLOOR!Print_Titles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dc:creator>
  <cp:lastModifiedBy>Karnataka State Souharda Federal Co-operative Ltd</cp:lastModifiedBy>
  <cp:lastPrinted>2025-06-18T07:52:47Z</cp:lastPrinted>
  <dcterms:created xsi:type="dcterms:W3CDTF">2007-03-31T06:52:01Z</dcterms:created>
  <dcterms:modified xsi:type="dcterms:W3CDTF">2025-06-19T08:05:09Z</dcterms:modified>
</cp:coreProperties>
</file>